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0" windowWidth="24240" windowHeight="10635" tabRatio="708"/>
  </bookViews>
  <sheets>
    <sheet name="План ГЗ" sheetId="1" r:id="rId1"/>
    <sheet name="Фонд" sheetId="9" state="hidden" r:id="rId2"/>
    <sheet name="Источник финансирования" sheetId="10" state="hidden" r:id="rId3"/>
    <sheet name="Способ закупки" sheetId="12" state="hidden" r:id="rId4"/>
    <sheet name="Вид предмета" sheetId="13" state="hidden" r:id="rId5"/>
    <sheet name="Месяцы" sheetId="14" state="hidden" r:id="rId6"/>
    <sheet name="Год" sheetId="15" state="hidden" r:id="rId7"/>
    <sheet name="Тип пункта плана" sheetId="17" state="hidden" r:id="rId8"/>
    <sheet name="Служебный ФКРБ" sheetId="18" state="hidden" r:id="rId9"/>
  </sheets>
  <definedNames>
    <definedName name="_01_Январь">Месяцы!$A$1:$A$13</definedName>
    <definedName name="_№">#REF!</definedName>
    <definedName name="_xlnm._FilterDatabase" localSheetId="0" hidden="1">'План ГЗ'!$P$10:$P$662</definedName>
    <definedName name="АБП">'Служебный ФКРБ'!$A$2:$A$136</definedName>
    <definedName name="Администратор_бюджетных_программ">#REF!</definedName>
    <definedName name="ВидПредмета">'Вид предмета'!$A$1:$A$3</definedName>
    <definedName name="Год">Год!$A$1:$A$3</definedName>
    <definedName name="Источник">'Источник финансирования'!$A$1:$A$6</definedName>
    <definedName name="КАТО">#REF!</definedName>
    <definedName name="Код">#REF!</definedName>
    <definedName name="КПВЭД">#REF!</definedName>
    <definedName name="Месяц">Месяцы!$A$1:$A$13</definedName>
    <definedName name="_xlnm.Print_Area" localSheetId="0">'План ГЗ'!$A$1:$S$662</definedName>
    <definedName name="Подпрограмма">'Служебный ФКРБ'!$C$2:$C$31</definedName>
    <definedName name="Программа">'Служебный ФКРБ'!$B$2:$B$145</definedName>
    <definedName name="Работа">#REF!</definedName>
    <definedName name="Специфика">#REF!</definedName>
    <definedName name="Способ">'Способ закупки'!$A$1:$A$6</definedName>
    <definedName name="Тип_пункта">'Тип пункта плана'!$A$1:$A$3</definedName>
    <definedName name="Товар">#REF!</definedName>
    <definedName name="Услуга">#REF!</definedName>
    <definedName name="Фонды">Фонд!$A$1:$A$4</definedName>
  </definedNames>
  <calcPr calcId="144525"/>
</workbook>
</file>

<file path=xl/calcChain.xml><?xml version="1.0" encoding="utf-8"?>
<calcChain xmlns="http://schemas.openxmlformats.org/spreadsheetml/2006/main">
  <c r="O632" i="1" l="1"/>
  <c r="O114" i="1"/>
  <c r="N114" i="1"/>
  <c r="O631" i="1" l="1"/>
  <c r="N630" i="1"/>
  <c r="N629" i="1"/>
  <c r="O628" i="1"/>
  <c r="O627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152" i="1"/>
  <c r="N152" i="1"/>
  <c r="O654" i="1" l="1"/>
  <c r="N607" i="1"/>
  <c r="N606" i="1"/>
  <c r="N605" i="1"/>
  <c r="N603" i="1"/>
  <c r="N602" i="1"/>
  <c r="N600" i="1"/>
  <c r="O588" i="1"/>
  <c r="O587" i="1"/>
  <c r="O586" i="1"/>
  <c r="O585" i="1"/>
  <c r="O583" i="1"/>
  <c r="O581" i="1"/>
  <c r="O582" i="1"/>
  <c r="O355" i="1"/>
  <c r="O354" i="1"/>
  <c r="O319" i="1"/>
  <c r="O318" i="1"/>
  <c r="O317" i="1"/>
  <c r="O579" i="1"/>
  <c r="O653" i="1" l="1"/>
  <c r="O652" i="1"/>
  <c r="O651" i="1"/>
  <c r="N590" i="1"/>
  <c r="O589" i="1"/>
  <c r="N584" i="1"/>
  <c r="O580" i="1"/>
  <c r="O578" i="1"/>
  <c r="O133" i="1"/>
  <c r="O126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17" i="1"/>
  <c r="O514" i="1"/>
  <c r="O510" i="1"/>
  <c r="O471" i="1"/>
  <c r="O661" i="1" l="1"/>
  <c r="N575" i="1"/>
  <c r="N573" i="1"/>
  <c r="O573" i="1" s="1"/>
  <c r="N572" i="1"/>
  <c r="O572" i="1" s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6" i="1"/>
  <c r="O515" i="1"/>
  <c r="O513" i="1"/>
  <c r="O512" i="1"/>
  <c r="O511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123" i="1"/>
  <c r="N123" i="1"/>
  <c r="O484" i="1" l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M423" i="1"/>
  <c r="O423" i="1" s="1"/>
  <c r="M422" i="1"/>
  <c r="O422" i="1" s="1"/>
  <c r="M421" i="1"/>
  <c r="O421" i="1" s="1"/>
  <c r="O420" i="1"/>
  <c r="O419" i="1"/>
  <c r="O418" i="1"/>
  <c r="O417" i="1"/>
  <c r="O416" i="1"/>
  <c r="O415" i="1"/>
  <c r="M414" i="1"/>
  <c r="O414" i="1" s="1"/>
  <c r="M413" i="1"/>
  <c r="O413" i="1" s="1"/>
  <c r="M412" i="1"/>
  <c r="O412" i="1" s="1"/>
  <c r="O411" i="1"/>
  <c r="O410" i="1"/>
  <c r="O409" i="1"/>
  <c r="O408" i="1"/>
  <c r="O407" i="1"/>
  <c r="O406" i="1"/>
  <c r="O405" i="1"/>
  <c r="O404" i="1"/>
  <c r="O403" i="1"/>
  <c r="O402" i="1"/>
  <c r="O401" i="1"/>
  <c r="N400" i="1"/>
  <c r="O400" i="1" s="1"/>
  <c r="O399" i="1"/>
  <c r="O398" i="1"/>
  <c r="O397" i="1"/>
  <c r="O396" i="1"/>
  <c r="O395" i="1"/>
  <c r="O394" i="1"/>
  <c r="O393" i="1"/>
  <c r="O392" i="1"/>
  <c r="O391" i="1"/>
  <c r="M390" i="1"/>
  <c r="O390" i="1" s="1"/>
  <c r="M389" i="1"/>
  <c r="O389" i="1" s="1"/>
  <c r="O388" i="1"/>
  <c r="O387" i="1"/>
  <c r="M386" i="1"/>
  <c r="O386" i="1" s="1"/>
  <c r="M385" i="1"/>
  <c r="O385" i="1" s="1"/>
  <c r="M384" i="1"/>
  <c r="O384" i="1" s="1"/>
  <c r="M383" i="1"/>
  <c r="O383" i="1" s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107" i="1"/>
  <c r="O106" i="1"/>
  <c r="O105" i="1"/>
  <c r="O104" i="1"/>
  <c r="O103" i="1"/>
  <c r="O102" i="1"/>
  <c r="O101" i="1"/>
  <c r="O100" i="1"/>
  <c r="O98" i="1"/>
  <c r="O97" i="1"/>
  <c r="O96" i="1"/>
  <c r="O95" i="1"/>
  <c r="O94" i="1"/>
  <c r="O93" i="1"/>
  <c r="O92" i="1"/>
  <c r="O369" i="1" l="1"/>
  <c r="O368" i="1"/>
  <c r="O367" i="1"/>
  <c r="O366" i="1"/>
  <c r="O365" i="1"/>
  <c r="O364" i="1"/>
  <c r="O363" i="1"/>
  <c r="O362" i="1"/>
  <c r="O361" i="1"/>
  <c r="O360" i="1"/>
  <c r="O359" i="1"/>
  <c r="O358" i="1"/>
  <c r="O357" i="1"/>
  <c r="N353" i="1"/>
  <c r="O353" i="1" s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N91" i="1"/>
  <c r="O91" i="1" s="1"/>
  <c r="O90" i="1"/>
  <c r="O89" i="1"/>
  <c r="O88" i="1"/>
  <c r="N87" i="1"/>
  <c r="O87" i="1" s="1"/>
  <c r="O86" i="1"/>
  <c r="O309" i="1"/>
  <c r="O293" i="1"/>
  <c r="O292" i="1"/>
  <c r="O291" i="1"/>
  <c r="O290" i="1"/>
  <c r="O289" i="1"/>
  <c r="O288" i="1"/>
  <c r="O287" i="1"/>
  <c r="O285" i="1"/>
  <c r="O283" i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O274" i="1"/>
  <c r="O273" i="1"/>
  <c r="O272" i="1"/>
  <c r="O271" i="1"/>
  <c r="O270" i="1"/>
  <c r="N269" i="1"/>
  <c r="O269" i="1" s="1"/>
  <c r="O268" i="1"/>
  <c r="O267" i="1"/>
  <c r="N266" i="1"/>
  <c r="O266" i="1" s="1"/>
  <c r="N265" i="1"/>
  <c r="O265" i="1" s="1"/>
  <c r="N264" i="1"/>
  <c r="O264" i="1" s="1"/>
  <c r="N263" i="1"/>
  <c r="O263" i="1" s="1"/>
  <c r="N262" i="1"/>
  <c r="O262" i="1" s="1"/>
  <c r="O261" i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O250" i="1"/>
  <c r="O249" i="1"/>
  <c r="O248" i="1"/>
  <c r="O247" i="1"/>
  <c r="O246" i="1"/>
  <c r="O245" i="1"/>
  <c r="N244" i="1"/>
  <c r="O244" i="1" s="1"/>
  <c r="N243" i="1"/>
  <c r="O243" i="1" s="1"/>
  <c r="N242" i="1"/>
  <c r="O242" i="1" s="1"/>
  <c r="N241" i="1"/>
  <c r="O241" i="1" s="1"/>
  <c r="O240" i="1"/>
  <c r="O239" i="1"/>
  <c r="O238" i="1"/>
  <c r="O237" i="1"/>
  <c r="O236" i="1"/>
  <c r="O235" i="1"/>
  <c r="O234" i="1"/>
  <c r="O233" i="1"/>
  <c r="O232" i="1"/>
  <c r="N231" i="1"/>
  <c r="O231" i="1" s="1"/>
  <c r="N230" i="1"/>
  <c r="O230" i="1" s="1"/>
  <c r="N229" i="1"/>
  <c r="O229" i="1" s="1"/>
  <c r="N228" i="1"/>
  <c r="O228" i="1" s="1"/>
  <c r="O227" i="1"/>
  <c r="N226" i="1"/>
  <c r="O226" i="1" s="1"/>
  <c r="N225" i="1"/>
  <c r="O225" i="1" s="1"/>
  <c r="N224" i="1"/>
  <c r="O224" i="1" s="1"/>
  <c r="O223" i="1"/>
  <c r="N222" i="1"/>
  <c r="O222" i="1" s="1"/>
  <c r="O221" i="1"/>
  <c r="O220" i="1"/>
  <c r="O219" i="1"/>
  <c r="O218" i="1"/>
  <c r="O217" i="1"/>
  <c r="N216" i="1"/>
  <c r="O216" i="1" s="1"/>
  <c r="O215" i="1"/>
  <c r="N214" i="1"/>
  <c r="O214" i="1" s="1"/>
  <c r="N213" i="1"/>
  <c r="O213" i="1" s="1"/>
  <c r="N212" i="1"/>
  <c r="O212" i="1" s="1"/>
  <c r="N211" i="1"/>
  <c r="O211" i="1" s="1"/>
  <c r="O210" i="1"/>
  <c r="O209" i="1"/>
  <c r="O208" i="1"/>
  <c r="O207" i="1"/>
  <c r="O206" i="1"/>
  <c r="O205" i="1"/>
  <c r="O204" i="1"/>
  <c r="N203" i="1"/>
  <c r="O203" i="1" s="1"/>
  <c r="O202" i="1"/>
  <c r="O201" i="1"/>
  <c r="O200" i="1"/>
  <c r="N199" i="1"/>
  <c r="O199" i="1" s="1"/>
  <c r="O198" i="1"/>
  <c r="O197" i="1"/>
  <c r="O196" i="1"/>
  <c r="N195" i="1"/>
  <c r="O195" i="1" s="1"/>
  <c r="N194" i="1"/>
  <c r="O194" i="1" s="1"/>
  <c r="O193" i="1"/>
  <c r="N192" i="1"/>
  <c r="O192" i="1" s="1"/>
  <c r="N191" i="1"/>
  <c r="O191" i="1" s="1"/>
  <c r="O80" i="1" l="1"/>
  <c r="O23" i="1" l="1"/>
  <c r="O178" i="1" s="1"/>
  <c r="O183" i="1" l="1"/>
  <c r="O190" i="1" l="1"/>
  <c r="O189" i="1"/>
  <c r="O188" i="1"/>
  <c r="O187" i="1"/>
  <c r="O186" i="1"/>
  <c r="O185" i="1" l="1"/>
  <c r="O184" i="1"/>
  <c r="O181" i="1" l="1"/>
  <c r="O180" i="1"/>
  <c r="N311" i="1" l="1"/>
  <c r="O311" i="1" s="1"/>
  <c r="N310" i="1"/>
  <c r="O310" i="1" s="1"/>
  <c r="N308" i="1"/>
  <c r="O308" i="1" s="1"/>
  <c r="N307" i="1"/>
  <c r="O307" i="1" s="1"/>
  <c r="O316" i="1" l="1"/>
  <c r="O315" i="1"/>
  <c r="O314" i="1"/>
  <c r="O313" i="1"/>
  <c r="O312" i="1"/>
  <c r="O306" i="1"/>
  <c r="O305" i="1"/>
  <c r="O304" i="1"/>
  <c r="O303" i="1"/>
  <c r="O301" i="1" l="1"/>
  <c r="O300" i="1"/>
  <c r="O299" i="1"/>
  <c r="O298" i="1"/>
  <c r="O297" i="1"/>
  <c r="O295" i="1"/>
  <c r="O294" i="1"/>
  <c r="O642" i="1" l="1"/>
  <c r="O662" i="1" s="1"/>
</calcChain>
</file>

<file path=xl/sharedStrings.xml><?xml version="1.0" encoding="utf-8"?>
<sst xmlns="http://schemas.openxmlformats.org/spreadsheetml/2006/main" count="9457" uniqueCount="1887">
  <si>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</si>
  <si>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</si>
  <si>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</si>
  <si>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</si>
  <si>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</si>
  <si>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</si>
  <si>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</si>
  <si>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</si>
  <si>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</si>
  <si>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</si>
  <si>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</si>
  <si>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</si>
  <si>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</si>
  <si>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</si>
  <si>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</si>
  <si>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</si>
  <si>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</si>
  <si>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</si>
  <si>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</si>
  <si>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</si>
  <si>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</si>
  <si>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</si>
  <si>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</si>
  <si>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</si>
  <si>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</si>
  <si>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</si>
  <si>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</si>
  <si>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</si>
  <si>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</si>
  <si>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04 Национальный фонд</t>
  </si>
  <si>
    <t>Способ    закупок</t>
  </si>
  <si>
    <t>Вид предмета закупок</t>
  </si>
  <si>
    <t xml:space="preserve">Количество, объём </t>
  </si>
  <si>
    <t>БИН заказчика</t>
  </si>
  <si>
    <t>РНН заказчика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</si>
  <si>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</si>
  <si>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</si>
  <si>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Общие сведения</t>
  </si>
  <si>
    <t>1 Бюджет</t>
  </si>
  <si>
    <t>2 Внешние займы</t>
  </si>
  <si>
    <t>3 Деньги от реализации ГУ товаров (работ, услуг), остающихся в их распоряжении</t>
  </si>
  <si>
    <t>4 Спонсорская и благотворительная помощь</t>
  </si>
  <si>
    <t>5 Временно размещенные деньги физических и юридических лиц</t>
  </si>
  <si>
    <t>6 Аккредитивы</t>
  </si>
  <si>
    <t>01 Республиканский бюджет</t>
  </si>
  <si>
    <t>02 Областной бюджет</t>
  </si>
  <si>
    <t>03 Районный бюджет</t>
  </si>
  <si>
    <t>Цена за единицу, тенге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</si>
  <si>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</si>
  <si>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</si>
  <si>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</si>
  <si>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</si>
  <si>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</si>
  <si>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02 Закупки,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</si>
  <si>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</si>
  <si>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</si>
  <si>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</si>
  <si>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</si>
  <si>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</si>
  <si>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</si>
  <si>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</si>
  <si>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</si>
  <si>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</si>
  <si>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</si>
  <si>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</si>
  <si>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</si>
  <si>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</si>
  <si>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</si>
  <si>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</si>
  <si>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</si>
  <si>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110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</si>
  <si>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</si>
  <si>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</si>
  <si>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</si>
  <si>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</si>
  <si>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</si>
  <si>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</si>
  <si>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</si>
  <si>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</si>
  <si>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</si>
  <si>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</si>
  <si>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</si>
  <si>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</si>
  <si>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</si>
  <si>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</si>
  <si>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</si>
  <si>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</si>
  <si>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</si>
  <si>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637</t>
  </si>
  <si>
    <t>690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</si>
  <si>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</si>
  <si>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</si>
  <si>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</si>
  <si>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</si>
  <si>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</si>
  <si>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</si>
  <si>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</si>
  <si>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</si>
  <si>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</si>
  <si>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</si>
  <si>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</si>
  <si>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</si>
  <si>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</si>
  <si>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</si>
  <si>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</si>
  <si>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</si>
  <si>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</si>
  <si>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</si>
  <si>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</si>
  <si>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</si>
  <si>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</si>
  <si>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</si>
  <si>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</si>
  <si>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</si>
  <si>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</si>
  <si>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</si>
  <si>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</si>
  <si>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</si>
  <si>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</si>
  <si>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</si>
  <si>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</si>
  <si>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</si>
  <si>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</si>
  <si>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</si>
  <si>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</si>
  <si>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</si>
  <si>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</si>
  <si>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</si>
  <si>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231</t>
  </si>
  <si>
    <t>258</t>
  </si>
  <si>
    <t>357</t>
  </si>
  <si>
    <t>453</t>
  </si>
  <si>
    <t>476</t>
  </si>
  <si>
    <t>602</t>
  </si>
  <si>
    <t>606</t>
  </si>
  <si>
    <t>608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</si>
  <si>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</si>
  <si>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</si>
  <si>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</si>
  <si>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</si>
  <si>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</si>
  <si>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</si>
  <si>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</si>
  <si>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</si>
  <si>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</si>
  <si>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</si>
  <si>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</si>
  <si>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</si>
  <si>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</si>
  <si>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</si>
  <si>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</si>
  <si>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</si>
  <si>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</si>
  <si>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</si>
  <si>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</si>
  <si>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</si>
  <si>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</si>
  <si>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</si>
  <si>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</si>
  <si>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</si>
  <si>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</si>
  <si>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</si>
  <si>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</si>
  <si>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</si>
  <si>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</si>
  <si>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</si>
  <si>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</si>
  <si>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</si>
  <si>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</si>
  <si>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</si>
  <si>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</si>
  <si>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</si>
  <si>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</si>
  <si>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</si>
  <si>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</si>
  <si>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</si>
  <si>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</si>
  <si>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</si>
  <si>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</si>
  <si>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</si>
  <si>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</si>
  <si>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</si>
  <si>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</si>
  <si>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</si>
  <si>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</si>
  <si>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</si>
  <si>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</si>
  <si>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</si>
  <si>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</si>
  <si>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</si>
  <si>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234</t>
  </si>
  <si>
    <t>251</t>
  </si>
  <si>
    <t>351</t>
  </si>
  <si>
    <t>463</t>
  </si>
  <si>
    <t>614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</si>
  <si>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</si>
  <si>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</si>
  <si>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</si>
  <si>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</si>
  <si>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</si>
  <si>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</si>
  <si>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</si>
  <si>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</si>
  <si>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</si>
  <si>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</si>
  <si>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</si>
  <si>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373</t>
  </si>
  <si>
    <t>468</t>
  </si>
  <si>
    <t>619</t>
  </si>
  <si>
    <t>371</t>
  </si>
  <si>
    <t>215</t>
  </si>
  <si>
    <t>268</t>
  </si>
  <si>
    <t>368</t>
  </si>
  <si>
    <t>601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</si>
  <si>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</si>
  <si>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</si>
  <si>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</si>
  <si>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</si>
  <si>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</si>
  <si>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</si>
  <si>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</si>
  <si>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</si>
  <si>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</si>
  <si>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</si>
  <si>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</si>
  <si>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400</t>
  </si>
  <si>
    <t>16</t>
  </si>
  <si>
    <t>208</t>
  </si>
  <si>
    <t>250</t>
  </si>
  <si>
    <t>350</t>
  </si>
  <si>
    <t>678</t>
  </si>
  <si>
    <t>252</t>
  </si>
  <si>
    <t>060</t>
  </si>
  <si>
    <t>352</t>
  </si>
  <si>
    <t>618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</si>
  <si>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</si>
  <si>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</si>
  <si>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</si>
  <si>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</si>
  <si>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</si>
  <si>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</si>
  <si>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</si>
  <si>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</si>
  <si>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</si>
  <si>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</si>
  <si>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</si>
  <si>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</si>
  <si>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</si>
  <si>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</si>
  <si>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</si>
  <si>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</si>
  <si>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</si>
  <si>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</si>
  <si>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</si>
  <si>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</si>
  <si>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</si>
  <si>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</si>
  <si>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</si>
  <si>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</si>
  <si>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</si>
  <si>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127</t>
  </si>
  <si>
    <t>128</t>
  </si>
  <si>
    <t>282</t>
  </si>
  <si>
    <t>379</t>
  </si>
  <si>
    <t>380</t>
  </si>
  <si>
    <t>695</t>
  </si>
  <si>
    <t>381</t>
  </si>
  <si>
    <t>378</t>
  </si>
  <si>
    <t>382</t>
  </si>
  <si>
    <t>479</t>
  </si>
  <si>
    <t>13 Прошлый год</t>
  </si>
  <si>
    <t>200</t>
  </si>
  <si>
    <t>207</t>
  </si>
  <si>
    <t>130</t>
  </si>
  <si>
    <t>131</t>
  </si>
  <si>
    <t>235</t>
  </si>
  <si>
    <t>696</t>
  </si>
  <si>
    <t>209</t>
  </si>
  <si>
    <t>210</t>
  </si>
  <si>
    <t>383</t>
  </si>
  <si>
    <t>283</t>
  </si>
  <si>
    <t>697</t>
  </si>
  <si>
    <t>385</t>
  </si>
  <si>
    <t>384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</si>
  <si>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</si>
  <si>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(в соответствии с КТРУ) 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</si>
  <si>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</si>
  <si>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</si>
  <si>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</si>
  <si>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русском языке)</t>
  </si>
  <si>
    <t>Единица измерения (в соответствии с КТРУ)</t>
  </si>
  <si>
    <t>18</t>
  </si>
  <si>
    <t>Наименование заказчика (на государственном языке)</t>
  </si>
  <si>
    <t>Наименование заказчика (на русском языке)</t>
  </si>
  <si>
    <t>Дополнительная характеристика (на государственном языке)</t>
  </si>
  <si>
    <t>214</t>
  </si>
  <si>
    <t>147</t>
  </si>
  <si>
    <t>140</t>
  </si>
  <si>
    <t>080</t>
  </si>
  <si>
    <t>222</t>
  </si>
  <si>
    <t>223</t>
  </si>
  <si>
    <t>211</t>
  </si>
  <si>
    <t>218</t>
  </si>
  <si>
    <t>219</t>
  </si>
  <si>
    <t>216</t>
  </si>
  <si>
    <t>134</t>
  </si>
  <si>
    <t>132</t>
  </si>
  <si>
    <t>133</t>
  </si>
  <si>
    <t>135</t>
  </si>
  <si>
    <t>145</t>
  </si>
  <si>
    <t>224</t>
  </si>
  <si>
    <t>284</t>
  </si>
  <si>
    <t>285</t>
  </si>
  <si>
    <t>480</t>
  </si>
  <si>
    <t>Год плана закупок</t>
  </si>
  <si>
    <t>План закупок</t>
  </si>
  <si>
    <t>№ п/п</t>
  </si>
  <si>
    <t>Планируемая сумма закупа, тенге</t>
  </si>
  <si>
    <t>Срок проведения закупок (месяц)</t>
  </si>
  <si>
    <t>Размер авансового платежа</t>
  </si>
  <si>
    <t>05 Из одного источника</t>
  </si>
  <si>
    <t>07 На организованных электронных торгах ок</t>
  </si>
  <si>
    <t>16 Запрос ценовых предложений посредством электронных закупок</t>
  </si>
  <si>
    <t>18 Через товарные биржи</t>
  </si>
  <si>
    <t>17 Тендер</t>
  </si>
  <si>
    <t>19 Гарантированный заказ</t>
  </si>
  <si>
    <t>110640019728</t>
  </si>
  <si>
    <t>620300342775</t>
  </si>
  <si>
    <t>Қазгеология АҚ</t>
  </si>
  <si>
    <t>АО Казгеология</t>
  </si>
  <si>
    <t>Итого:</t>
  </si>
  <si>
    <t>В соответствии с условиями договора/
технической спецификации</t>
  </si>
  <si>
    <t>710000000</t>
  </si>
  <si>
    <t>ТОВАРЫ</t>
  </si>
  <si>
    <t>Штука</t>
  </si>
  <si>
    <t>штука</t>
  </si>
  <si>
    <t>43.13.10.18.10.00.00</t>
  </si>
  <si>
    <t>Услуги вспомогательные по геологической разведке</t>
  </si>
  <si>
    <t>рулон</t>
  </si>
  <si>
    <t>штук</t>
  </si>
  <si>
    <t>упаковок</t>
  </si>
  <si>
    <t>одна услуга</t>
  </si>
  <si>
    <t>РАБОТЫ</t>
  </si>
  <si>
    <t>в соответствии с условиями договора и технической спецификации</t>
  </si>
  <si>
    <t>комплект</t>
  </si>
  <si>
    <t>Комплект</t>
  </si>
  <si>
    <t>Упаковка</t>
  </si>
  <si>
    <t>План закупок товаров, работ и услуг АО "Казгеология" на 2018 год</t>
  </si>
  <si>
    <t>Разработка проекта поисковых работ на участке Шекара</t>
  </si>
  <si>
    <t>77.40.13.10.00.00.00</t>
  </si>
  <si>
    <t>Услуги по предоставлению лицензий на право на разработку и оценку полезных ископаемых</t>
  </si>
  <si>
    <t>Предоставление лицензий на право на разработку и оценку полезных ископаемых</t>
  </si>
  <si>
    <t>Оценка права недропользования по участку Дюкаревская площадь</t>
  </si>
  <si>
    <t>Оценка права недропользования по участку Мунгулинский</t>
  </si>
  <si>
    <t xml:space="preserve">Оценка права недропользования по участку Мунгулинский  </t>
  </si>
  <si>
    <t>Оценка права недропользования по участку Боршетукен</t>
  </si>
  <si>
    <t xml:space="preserve">Оценка права недропользования по участку Боршетукен  </t>
  </si>
  <si>
    <t>Оценка права недропользования по участку Айнабулакское рудное поле</t>
  </si>
  <si>
    <t>Оценка права недропользования по участку Карабайбулакское рудное поле</t>
  </si>
  <si>
    <t>Оценка права недропользования по участку Медине</t>
  </si>
  <si>
    <t>Оценка права недропользования по участку Костанайская площадь</t>
  </si>
  <si>
    <t xml:space="preserve">Оценка права недропользования по участку Даутбай </t>
  </si>
  <si>
    <t xml:space="preserve">Оценка права недропользования по участку 4 объектам </t>
  </si>
  <si>
    <t>Оценка права недропользования по участку Ивановская</t>
  </si>
  <si>
    <t>Оценка права недропользования по участку Кокшетауская</t>
  </si>
  <si>
    <t>Оценка права недропользования по участку Приграничная</t>
  </si>
  <si>
    <t>Оценка права недропользования по участку Сакмарихинско-Черноубинский</t>
  </si>
  <si>
    <t>74.90.13.11.00.00.00</t>
  </si>
  <si>
    <t>Услуги консультационные в области экологии по экологической экспертизе</t>
  </si>
  <si>
    <t>Консультации в области экологии по установлению соответствия намечаемой хозяйственной и иной деятельности нормативам качества окружающей среды и экологическим требованиям, а также определение допустимости реализации объекта экологической экспертизы в целя</t>
  </si>
  <si>
    <t>Услуги по разработке раздела ОВОС проекта по участку Шекара</t>
  </si>
  <si>
    <t>26.20.21.01.17.11.11.04.1</t>
  </si>
  <si>
    <t>Флеш-накопитель</t>
  </si>
  <si>
    <t>USB-флеш-накопитель, Интерфейс - USB 2.0, емкость - 2 Гб</t>
  </si>
  <si>
    <t>Флеш-накопитель объем памяти 2 GB.</t>
  </si>
  <si>
    <t>22.29.25.00.00.00.18.38.1</t>
  </si>
  <si>
    <t>Папка</t>
  </si>
  <si>
    <t xml:space="preserve">Папка пластиковая-скоросшиватель с прозрачной пластиковой обложкой </t>
  </si>
  <si>
    <t>Скоросшиватель пластиковый - чёрный</t>
  </si>
  <si>
    <t>Приобритение пакета геологической информации по 4 проектам</t>
  </si>
  <si>
    <t>Оценка права недропользования на участке Хамирский</t>
  </si>
  <si>
    <t>Оценка права недропользования по участку Аккенсе</t>
  </si>
  <si>
    <t>Оценка права недропользования по участку Акбулак</t>
  </si>
  <si>
    <t xml:space="preserve">Оценка права недропользования по участку Карабайбулакское рудное поле  </t>
  </si>
  <si>
    <t xml:space="preserve">Оценка права недропользования по участку Тамды-Саинбулакское </t>
  </si>
  <si>
    <t>Оценка права недропользования по участку Алтынказган</t>
  </si>
  <si>
    <t>Оценка права недропользования по участку Идыгейского рудного поле</t>
  </si>
  <si>
    <t>Оценка права недропользования по участку Каскырмыс</t>
  </si>
  <si>
    <t>Оценка права недропользования по участку Итауз</t>
  </si>
  <si>
    <t>Услуги по разработке раздела ОВОС проекта по участку Коянды</t>
  </si>
  <si>
    <t>Услуги по разработке раздела ОВОС проекта по участку Западный Сарытау</t>
  </si>
  <si>
    <t>Оценка права недропользования по участку Аккудук</t>
  </si>
  <si>
    <t>Услуги по разработке раздела ОВОС проекта по участку Аккудук</t>
  </si>
  <si>
    <t>85.59.13.05.00.00.00</t>
  </si>
  <si>
    <t>Услуги по подготовке и обучению работников</t>
  </si>
  <si>
    <t>Учеба рабочего персонала</t>
  </si>
  <si>
    <t>85.59.13.10.00.00.00</t>
  </si>
  <si>
    <t>Услуги по повышению квалификации руководителей и специалистов в институте повышения квалификации руководящих работников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</si>
  <si>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</si>
  <si>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Учеба ИТР</t>
  </si>
  <si>
    <t>86.90.19.21.00.00.00</t>
  </si>
  <si>
    <t>Услуги вакцинации работников</t>
  </si>
  <si>
    <t>350000000</t>
  </si>
  <si>
    <t>38.11.69.13.00.00.00</t>
  </si>
  <si>
    <t>Услуги по вывозу жидко - бытовых отходов</t>
  </si>
  <si>
    <t>Вывоз и утилизация жидкобытовых отходов</t>
  </si>
  <si>
    <t>Утилизация отходов с производственной базы г.Караганда</t>
  </si>
  <si>
    <t>Услуги  юридические консультационные</t>
  </si>
  <si>
    <t>консультационные услуги (по вопросам приватизации, недропользования, в части сопровождения сделок)</t>
  </si>
  <si>
    <t>69.10.14.10.00.00.00</t>
  </si>
  <si>
    <t>Услуги  юридические консультационные и услуги представительские в связи с гражданским правом</t>
  </si>
  <si>
    <t>66.19.10.00.00.00.04</t>
  </si>
  <si>
    <t>Услуги регистратора</t>
  </si>
  <si>
    <t>74.90.12.20.10.00.00</t>
  </si>
  <si>
    <t>Услуги по оценке имущества, не относящегося к недвижимости и объектам страхования (за исключением объектов интеллектуаль</t>
  </si>
  <si>
    <t>Оценка имущества, не относящегося к недвижимости и объектам страхования (за исключением объектов интеллектуальной собственности, стоимости нематериальных активов)</t>
  </si>
  <si>
    <t>Оценка имущества</t>
  </si>
  <si>
    <t>62.01.11.60.10.00.00</t>
  </si>
  <si>
    <t>Услуги по созданию информационных систем</t>
  </si>
  <si>
    <t>28.92.40.00.00.00.02.02.1</t>
  </si>
  <si>
    <t>Дробилка</t>
  </si>
  <si>
    <t>Дробилка щековая разных типов</t>
  </si>
  <si>
    <t>28.92.40.00.00.00.02.01.1</t>
  </si>
  <si>
    <t>28.93.13.00.00.00.05.06.1</t>
  </si>
  <si>
    <t>Мельница агрегатная</t>
  </si>
  <si>
    <t>Мельница агрегатная передвижная</t>
  </si>
  <si>
    <t>28.93.13.00.00.00.05.05.1</t>
  </si>
  <si>
    <t>Мельница агрегатная стационарная</t>
  </si>
  <si>
    <t>28.21.12.00.00.00.22.25.1</t>
  </si>
  <si>
    <t>Печь</t>
  </si>
  <si>
    <t>26.51.61.13.14.11.11.12.1</t>
  </si>
  <si>
    <t>Спектрометр</t>
  </si>
  <si>
    <t>Услуги доступа к информационной системе (база данных нормативных-правовых актов Республики Казахстан)</t>
  </si>
  <si>
    <t xml:space="preserve">68.20.12.00.00.00.01 </t>
  </si>
  <si>
    <t>Услуги по аренде офисных помещений</t>
  </si>
  <si>
    <t>Услуги аренды офисного помещения в г. Астана</t>
  </si>
  <si>
    <t xml:space="preserve">77.11.10.13.00.00.00 </t>
  </si>
  <si>
    <t>Услуги по транспортному обслуживанию служебным автотранспортом</t>
  </si>
  <si>
    <t>Услуги транспортного обслуживания для руководителя</t>
  </si>
  <si>
    <t>61.10.11.06.01.00.00</t>
  </si>
  <si>
    <t>Услуги телефонной связи</t>
  </si>
  <si>
    <t>Услуги местной, междугородней, международной телефонной связи в г. Астана</t>
  </si>
  <si>
    <t>61.10.20.06.00.00.00</t>
  </si>
  <si>
    <t>Услуги предоставления доступа в Интернет</t>
  </si>
  <si>
    <t>Услуги предоставления доступа в Интернет в г. Астана</t>
  </si>
  <si>
    <t>351010000</t>
  </si>
  <si>
    <t>Услуги местной, междугородней, международной телефонной связи в г. Караганда, Актобе, Костанай.</t>
  </si>
  <si>
    <t>Услуги предоставления доступа в Интернет г. Караганда, Актобе, Костанай</t>
  </si>
  <si>
    <t>53.10.11.30.12.00.00</t>
  </si>
  <si>
    <t>Услуги по подписке на периодические издания</t>
  </si>
  <si>
    <t>Услуги по подписке на газеты и журналы</t>
  </si>
  <si>
    <t>73.12.19.20.00.00.00</t>
  </si>
  <si>
    <t>Услуги по размещению объявлений в средствах массовой информации</t>
  </si>
  <si>
    <t>Освещение деятельности АО «Казгеология» в средствах массовой информации</t>
  </si>
  <si>
    <t>74.30.11.10.05.00.00</t>
  </si>
  <si>
    <t>Услуги по устному и письменному переводу</t>
  </si>
  <si>
    <t>Перевод с русского языка на английский и казахский язык</t>
  </si>
  <si>
    <t>93.11.10.10.00.00.00</t>
  </si>
  <si>
    <t>Услуги по эксплуатации футбольных стадионов</t>
  </si>
  <si>
    <t>Аренда зала для мини-футбола</t>
  </si>
  <si>
    <t>93.13.10.10.00.00.00</t>
  </si>
  <si>
    <t>Услуги фитнесс клубов</t>
  </si>
  <si>
    <t>62.09.20.20.80.10.00</t>
  </si>
  <si>
    <t>Услуги по пользованию информационной системой электронных закупок</t>
  </si>
  <si>
    <t>Евразийский электронный портал закупок ТРУ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</si>
  <si>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</si>
  <si>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</si>
  <si>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</si>
  <si>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техническая поддержка корпоративного сайта АО "Казгеология"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</si>
  <si>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</si>
  <si>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</si>
  <si>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</si>
  <si>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Информационное сопровождение сайта</t>
  </si>
  <si>
    <t>62.02.30.45.00.00.00</t>
  </si>
  <si>
    <t>Услуги по сопровождению и технической поддержке информационной системы</t>
  </si>
  <si>
    <t>Услуги по сопровождению информационных систем</t>
  </si>
  <si>
    <t>18.13.30.16.00.00.00</t>
  </si>
  <si>
    <t>Услуги, связанные с полиграфией  прочие</t>
  </si>
  <si>
    <t>Услуги по разработке, изготовлению, подготовке набора, печатанию  календарей  и прочей офисной печатной продукции, в том числе имиджевой</t>
  </si>
  <si>
    <t>Изготовление полиграфической и имиджевой продукции</t>
  </si>
  <si>
    <t>82.99.19.21.00.00.00</t>
  </si>
  <si>
    <t>Услуги по ведению архивных документов</t>
  </si>
  <si>
    <t>Подшивка архивных документов</t>
  </si>
  <si>
    <t>Услуги архивариуса</t>
  </si>
  <si>
    <t>95.11.10.15.10.00.00</t>
  </si>
  <si>
    <t>Услуги по замене комплектующих частей принтера</t>
  </si>
  <si>
    <t>Услуги по замене картриджа и прочих комплектующих принтера</t>
  </si>
  <si>
    <t>Заправка картриджей (цветных и черно-белых)</t>
  </si>
  <si>
    <t>61.10.53.01.00.00.00</t>
  </si>
  <si>
    <t>Услуги по распространению программ по инфраструктуре кабельной</t>
  </si>
  <si>
    <t>Услуги по распространению программ по инфраструктуре кабельной, на абонентской основе</t>
  </si>
  <si>
    <t xml:space="preserve"> Кабельное цифровое телевидение</t>
  </si>
  <si>
    <t>62.09.20.10.10.15.00</t>
  </si>
  <si>
    <t>Услуги по администрированию и техническому обслуживанию системного программного обеспечения</t>
  </si>
  <si>
    <t>Администрирование и техническое обслуживание программного обеспечения системного</t>
  </si>
  <si>
    <t>Обслуживание системы документооборота</t>
  </si>
  <si>
    <t>Техническое обслуживание орг/техники (принтеры, мфу, плоттер, компьютер)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</si>
  <si>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</si>
  <si>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</si>
  <si>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</si>
  <si>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58.29.50.10.13.00.00</t>
  </si>
  <si>
    <t>Услуги по предоставлению лицензий на право использования  антивирусного программного обеспечения</t>
  </si>
  <si>
    <t>Услуги по предоставлению лицензий на право использования антивирусного программного обеспечения,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</si>
  <si>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Антивирус ESET NOD32 Smart Security Business Edition продление на 1 год (72 ПК) с учетом увеличения</t>
  </si>
  <si>
    <t>Программа инспектор</t>
  </si>
  <si>
    <t>Изготовление имиджевой одежды и оформление офиса</t>
  </si>
  <si>
    <t>82.30.11.13.00.00.00</t>
  </si>
  <si>
    <t>Услуги по организации форума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</si>
  <si>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</si>
  <si>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Подготовка и повышение квалификации/Обучение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</si>
  <si>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</si>
  <si>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</si>
  <si>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</si>
  <si>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Расходы на страхование (ГПО)</t>
  </si>
  <si>
    <t>53.10.11.40.10.00.00</t>
  </si>
  <si>
    <t>Услуги почтовые прочие, связанные с газетами и другими периодическими изданиями</t>
  </si>
  <si>
    <t>Почтовые услуги</t>
  </si>
  <si>
    <t>17.12.13.40.10.00.00.10.1</t>
  </si>
  <si>
    <t>Бумага</t>
  </si>
  <si>
    <t>Бумага А4</t>
  </si>
  <si>
    <t>22.29.25.00.00.00.31.03.1</t>
  </si>
  <si>
    <t>Обложка для переплета</t>
  </si>
  <si>
    <t>Обложка для переплета (пленка) А3.</t>
  </si>
  <si>
    <t>17.12.14.03.00.00.00.41.1</t>
  </si>
  <si>
    <t>Бумага для плоттера</t>
  </si>
  <si>
    <t>ширина бумаги 914 мм, белая, плотность 80 г/кв.м</t>
  </si>
  <si>
    <t>17.12.14.70.00.00.00.10.1</t>
  </si>
  <si>
    <t>Блок бумаги для флипчарта</t>
  </si>
  <si>
    <t>17.23.12.30.00.00.00.10.1</t>
  </si>
  <si>
    <t>Бумага для заметок</t>
  </si>
  <si>
    <t>Формат блока 9х9 см</t>
  </si>
  <si>
    <t xml:space="preserve">Бумага д/записей с подставкой - 9х9х9 </t>
  </si>
  <si>
    <t>пачка</t>
  </si>
  <si>
    <t>руллон</t>
  </si>
  <si>
    <t>блок</t>
  </si>
  <si>
    <t>17.23.12.30.00.00.00.35.1</t>
  </si>
  <si>
    <t>с липким краем, размер 76х76 мм</t>
  </si>
  <si>
    <t xml:space="preserve">Бумага д/заметок - 76х76 50л. неон.роз. </t>
  </si>
  <si>
    <t>Бумага для заметок с клеевым краем на индивидуальной подставке. Размер: 76 х76 мм.</t>
  </si>
  <si>
    <t>32.99.81.00.00.31.10.10.1</t>
  </si>
  <si>
    <t>Индексы</t>
  </si>
  <si>
    <t>самоклеющиеся, в наборе</t>
  </si>
  <si>
    <t xml:space="preserve">Индексы в наборе - 12х45 125л. 5цв. </t>
  </si>
  <si>
    <t>17.23.13.50.00.00.00.53.1</t>
  </si>
  <si>
    <t>Бланки</t>
  </si>
  <si>
    <t>Бланки бухгалтерские ф. №807, бумага 70 гр, офсет №2</t>
  </si>
  <si>
    <t>Бланки бухгалтерские А5, двухсторонние</t>
  </si>
  <si>
    <t>17.23.13.80.00.00.50.17.1</t>
  </si>
  <si>
    <t>Тетрадь</t>
  </si>
  <si>
    <t>общая,96 листов</t>
  </si>
  <si>
    <t>Тетрадь А 4</t>
  </si>
  <si>
    <t>22.29.25.00.00.00.11.10.1</t>
  </si>
  <si>
    <t>Лоток</t>
  </si>
  <si>
    <t>Лоток для бумаг вертикальный из пластмассы</t>
  </si>
  <si>
    <t>Лоток вертикальный - 1 секционный прозрачно-серый</t>
  </si>
  <si>
    <t>Набор из 3-х лотков на металических стержнях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</si>
  <si>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</si>
  <si>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</si>
  <si>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</si>
  <si>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</si>
  <si>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</si>
  <si>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>устройство для оперативного скрепления листов металлическими скобами</t>
  </si>
  <si>
    <t xml:space="preserve">Степлер №10 </t>
  </si>
  <si>
    <t>Скобы - № 10</t>
  </si>
  <si>
    <t>25.99.23.00.00.10.11.10.3</t>
  </si>
  <si>
    <t>25.99.23.00.00.10.11.10.2</t>
  </si>
  <si>
    <t xml:space="preserve">Скобы - №24/6 </t>
  </si>
  <si>
    <t>Скобы</t>
  </si>
  <si>
    <t>Скобы - № 23/15</t>
  </si>
  <si>
    <t>25.99.23.00.00.11.10.10.1</t>
  </si>
  <si>
    <t>Зажим</t>
  </si>
  <si>
    <t>25.99.23.00.00.11.10.13.1</t>
  </si>
  <si>
    <t>25.99.23.00.00.11.10.15.1</t>
  </si>
  <si>
    <t>25.99.23.00.00.11.10.16.2</t>
  </si>
  <si>
    <t>32.99.23.00.00.00.11.10.1</t>
  </si>
  <si>
    <t>Кнопка</t>
  </si>
  <si>
    <t xml:space="preserve">Кнопки для крепления бумаги; кол-во - 50 штук.  </t>
  </si>
  <si>
    <t>25.99.23.00.00.11.11.13.1</t>
  </si>
  <si>
    <t>Скрепка</t>
  </si>
  <si>
    <t>Скрепки для бумаг. Размер 28 мм</t>
  </si>
  <si>
    <t>Скрепки - 28мм. 100шт.</t>
  </si>
  <si>
    <t>22.29.25.00.00.00.15.50.1</t>
  </si>
  <si>
    <t>Диспенсер для скрепок</t>
  </si>
  <si>
    <t>Диспенсер для скрепок магнитный</t>
  </si>
  <si>
    <t>25.71.11.00.00.10.21.10.1</t>
  </si>
  <si>
    <t>Нож</t>
  </si>
  <si>
    <t>канцелярский нож предназначенный для разрезания бумаги</t>
  </si>
  <si>
    <t xml:space="preserve">Макетный нож - 18см. </t>
  </si>
  <si>
    <t xml:space="preserve">Макетный нож - 9 см. </t>
  </si>
  <si>
    <t>32.99.81.00.00.10.10.11.1</t>
  </si>
  <si>
    <t>Штрих-корректор</t>
  </si>
  <si>
    <t>с кисточкой</t>
  </si>
  <si>
    <t xml:space="preserve">Корректор - 20мл. </t>
  </si>
  <si>
    <t>32.99.81.00.00.10.10.15.1</t>
  </si>
  <si>
    <t>Разбавитель для штриха</t>
  </si>
  <si>
    <t>Разбавитель для корректирующей жидкости 20 мл.</t>
  </si>
  <si>
    <t>22.29.25.00.00.00.21.14.1</t>
  </si>
  <si>
    <t>Карандаш</t>
  </si>
  <si>
    <t>Корректирующий карандаш 8 мл.</t>
  </si>
  <si>
    <t>32.99.81.00.00.10.10.10.1</t>
  </si>
  <si>
    <t>Штрих-лента</t>
  </si>
  <si>
    <t>Корректирующая лента 5мм х 12 м.</t>
  </si>
  <si>
    <t>22.29.25.00.00.00.23.19.1</t>
  </si>
  <si>
    <t>Клей-карандаш</t>
  </si>
  <si>
    <t xml:space="preserve">Клей-карандаш 36 грамм </t>
  </si>
  <si>
    <t>20.52.10.00.00.00.09.01.2</t>
  </si>
  <si>
    <t>Клей</t>
  </si>
  <si>
    <t>Клей канцелярский - карандаш</t>
  </si>
  <si>
    <t>Канцелярский клей-роллер 50 ml.</t>
  </si>
  <si>
    <t xml:space="preserve">Для склеивания бумаги, картона, фотографий. </t>
  </si>
  <si>
    <t>20.52.10.00.00.00.09.02.2</t>
  </si>
  <si>
    <t>Клей канцелярский жидкий</t>
  </si>
  <si>
    <t>Клей с дозатором ПВА 125 гр.</t>
  </si>
  <si>
    <t>26.51.32.12.12.13.11.30.1</t>
  </si>
  <si>
    <t>Калькулятор</t>
  </si>
  <si>
    <t>Калькулятор настольный</t>
  </si>
  <si>
    <t>32.99.86.00.00.10.30.20.1</t>
  </si>
  <si>
    <t>Лента</t>
  </si>
  <si>
    <t>поливинилхлоридная электроизоляционная с липким слоем</t>
  </si>
  <si>
    <t>Клейкая канцелярская лента. Стандартная прозрачность. Размер - 48ммх132м.</t>
  </si>
  <si>
    <t>Клейкая канцелярская лента. Стандартная прозрачность. Размер - 12ммх10м.</t>
  </si>
  <si>
    <t xml:space="preserve">Лента клейкая в диспенсере </t>
  </si>
  <si>
    <t>Для облегчения работы с клейкой лентой. Размер 19мм х 33м.</t>
  </si>
  <si>
    <t>Лента клейкая двухсторонняя</t>
  </si>
  <si>
    <t>Для монтажа легких предметов интерьера, Рамер 50мм х 25м.</t>
  </si>
  <si>
    <t>32.99.81.00.00.34.10.10.1</t>
  </si>
  <si>
    <t>Увлажнитель</t>
  </si>
  <si>
    <t>для пальцев</t>
  </si>
  <si>
    <t>17.23.13.60.00.00.00.80.1</t>
  </si>
  <si>
    <t>Регистр</t>
  </si>
  <si>
    <t>Регистратор - А4 50мм. Чёрный</t>
  </si>
  <si>
    <t>Регистратор - А4 80мм. Чёрный</t>
  </si>
  <si>
    <t>22.29.25.00.00.00.27.10.1</t>
  </si>
  <si>
    <t>Файл - вкладыш</t>
  </si>
  <si>
    <t>с перфорацией для документов, размер 235*305мм</t>
  </si>
  <si>
    <t xml:space="preserve">Файл в наборе - А4 100шт. 0.050 мкр. </t>
  </si>
  <si>
    <t>22.29.25.00.00.00.18.13.1</t>
  </si>
  <si>
    <t>Скрепкошина для бумаг</t>
  </si>
  <si>
    <t>Для быстрого и ежедневного использования и скрепления неперфорированных документов формата А4.</t>
  </si>
  <si>
    <t>Папка-уголок - А4 прозрачный</t>
  </si>
  <si>
    <t>22.29.25.00.00.00.18.47.1</t>
  </si>
  <si>
    <t>Папка пластиковая-конверт на резинке</t>
  </si>
  <si>
    <t xml:space="preserve">Папка с резинкой - А4 ассорти </t>
  </si>
  <si>
    <t>22.29.25.00.00.00.18.37.1</t>
  </si>
  <si>
    <t xml:space="preserve">Папка пластиковая-планшет с зажимом, А4 </t>
  </si>
  <si>
    <t>Планшет</t>
  </si>
  <si>
    <t>17.23.13.80.00.00.30.25.1</t>
  </si>
  <si>
    <t>Папка архивная на завязках</t>
  </si>
  <si>
    <t>22.29.25.00.00.00.18.27.1</t>
  </si>
  <si>
    <t xml:space="preserve">Папка пластиковая 10 вкладышей </t>
  </si>
  <si>
    <t>Папка с файлами - А4 10 черный</t>
  </si>
  <si>
    <t>22.29.25.00.00.00.18.28.1</t>
  </si>
  <si>
    <t>Папка пластиковая 20 вкладышей</t>
  </si>
  <si>
    <t xml:space="preserve">Папка с файлами - А4 20 черный </t>
  </si>
  <si>
    <t>22.29.25.00.00.00.18.29.1</t>
  </si>
  <si>
    <t xml:space="preserve">Папка пластиковая 30 вкладышей </t>
  </si>
  <si>
    <t xml:space="preserve">Папка с файлами - А4 30 черный </t>
  </si>
  <si>
    <t>22.29.25.00.00.00.18.30.1</t>
  </si>
  <si>
    <t>Папка пластиковая 40 вкладышей</t>
  </si>
  <si>
    <t xml:space="preserve">Папка с файлами - А4 40 серый </t>
  </si>
  <si>
    <t>22.29.25.00.00.00.18.31.1</t>
  </si>
  <si>
    <t>Папка пластиковая 60 вкладышей</t>
  </si>
  <si>
    <t xml:space="preserve">Папка с файлами - А4 60 ассорти </t>
  </si>
  <si>
    <t>22.29.25.00.00.00.18.32.1</t>
  </si>
  <si>
    <t>Папка пластиковая 80 вкладышей</t>
  </si>
  <si>
    <t xml:space="preserve">Папка с файлами - А4 80 ассорти </t>
  </si>
  <si>
    <t>22.29.25.00.00.00.20.15.1</t>
  </si>
  <si>
    <t>Ручка</t>
  </si>
  <si>
    <t xml:space="preserve">Ручка пластиковая шариковая </t>
  </si>
  <si>
    <t>22.29.25.00.00.00.25.11.1</t>
  </si>
  <si>
    <t>Стержни</t>
  </si>
  <si>
    <t>Стержни для ручек шариковые</t>
  </si>
  <si>
    <t>Ручка шариковая</t>
  </si>
  <si>
    <t>Карандаш чернографитный (простой)</t>
  </si>
  <si>
    <t>22.29.25.00.00.00.21.10.1</t>
  </si>
  <si>
    <t>Карандаш механический с ластиком</t>
  </si>
  <si>
    <t>32.99.15.00.00.00.13.10.1</t>
  </si>
  <si>
    <t>Грифель для карандашей</t>
  </si>
  <si>
    <t>Грифель для карандашей черный</t>
  </si>
  <si>
    <t>25.99.23.00.00.11.14.16.1</t>
  </si>
  <si>
    <t>Точилка</t>
  </si>
  <si>
    <t>для карандашей, металическая</t>
  </si>
  <si>
    <t xml:space="preserve">Точилка для карандашей. </t>
  </si>
  <si>
    <t>22.19.73.00.00.00.30.10.1</t>
  </si>
  <si>
    <t>Ластик</t>
  </si>
  <si>
    <t>Приспособление для стирания написанного (мягкий)</t>
  </si>
  <si>
    <t>Ластик - 26х18.5х8мм. Прямоугольный</t>
  </si>
  <si>
    <t>22.29.25.00.00.00.19.14.2</t>
  </si>
  <si>
    <t xml:space="preserve">Маркер </t>
  </si>
  <si>
    <t xml:space="preserve">Маркер перманентный - чёрный круглый </t>
  </si>
  <si>
    <t xml:space="preserve">Маркеры текстовые в наборе - 4цв.  </t>
  </si>
  <si>
    <t xml:space="preserve">Маркеры текстовые в наборе - 4цв. </t>
  </si>
  <si>
    <t>22.29.25.00.00.00.19.13.1</t>
  </si>
  <si>
    <t>Маркер пластиковый перманентный (нестираемый), круглый наконечник 3мм</t>
  </si>
  <si>
    <t xml:space="preserve">Маркеры д/доски в наборе - 4цв. круглый </t>
  </si>
  <si>
    <t>Преднозначен для письма на досках магнитно-маркерной поверхностью.</t>
  </si>
  <si>
    <t>26.51.32.12.12.11.12.10.1</t>
  </si>
  <si>
    <t>Линейка</t>
  </si>
  <si>
    <t>Транспортирная.</t>
  </si>
  <si>
    <t>Линейка пластиковая - 30см.</t>
  </si>
  <si>
    <t>26.51.32.00.02.22.11.33.1</t>
  </si>
  <si>
    <t>Измерительная. Металлическая. Предел измерений: 1000 мм., ГОСТ 427-75</t>
  </si>
  <si>
    <t>25.71.12.00.00.11.11.10.2</t>
  </si>
  <si>
    <t>Лезвие</t>
  </si>
  <si>
    <t>Лезвия для канцелярских ножей 9 мм.</t>
  </si>
  <si>
    <t>Лезвия для канцелярских ножей 18 мм.</t>
  </si>
  <si>
    <t>32.99.16.00.00.00.12.80.1</t>
  </si>
  <si>
    <t>Штемпельная краска</t>
  </si>
  <si>
    <t>Штемпельная краска  для печатей и штемпелей</t>
  </si>
  <si>
    <t>Мастика - синяя 28мл</t>
  </si>
  <si>
    <t>32.99.16.00.00.00.14.11.1</t>
  </si>
  <si>
    <t>Доска</t>
  </si>
  <si>
    <t>Флипчарт на треноге</t>
  </si>
  <si>
    <t>32.99.81.00.00.20.10.20.1</t>
  </si>
  <si>
    <t>Магниты</t>
  </si>
  <si>
    <t>упаковка</t>
  </si>
  <si>
    <t>32.99.81.00.00.32.10.10.1</t>
  </si>
  <si>
    <t>Губка</t>
  </si>
  <si>
    <t>для маркерной доски</t>
  </si>
  <si>
    <t>22.29.25.00.00.00.31.02.1</t>
  </si>
  <si>
    <t>формат А4, непрозрачная</t>
  </si>
  <si>
    <t>Обложка для переплета (Картон) А4.</t>
  </si>
  <si>
    <t>22.29.25.00.00.00.31.01.1</t>
  </si>
  <si>
    <t>формат А4, прозрачная</t>
  </si>
  <si>
    <t>Обложка для переплета (пленка) А4.</t>
  </si>
  <si>
    <t>формат А3, прозрачная</t>
  </si>
  <si>
    <t>22.29.25.00.00.00.31.04.1</t>
  </si>
  <si>
    <t>формат А3, непрозрачная</t>
  </si>
  <si>
    <t>Обложка для переплета (Картон) А3.</t>
  </si>
  <si>
    <t>22.29.25.00.00.00.40.25.2</t>
  </si>
  <si>
    <t>Пружина для переплета</t>
  </si>
  <si>
    <t>22.29.25.00.00.00.40.10.2</t>
  </si>
  <si>
    <t>22.29.25.00.00.00.40.12.2</t>
  </si>
  <si>
    <t>22.29.25.00.00.00.40.14.2</t>
  </si>
  <si>
    <t>22.29.25.00.00.00.40.20.2</t>
  </si>
  <si>
    <t>22.29.25.00.00.00.40.23.2</t>
  </si>
  <si>
    <t>22.29.25.00.00.00.40.24.2</t>
  </si>
  <si>
    <t>22.29.25.00.00.00.40.16.2</t>
  </si>
  <si>
    <t>26.80.12.00.00.21.11.10.1</t>
  </si>
  <si>
    <t>Диск DVD-R</t>
  </si>
  <si>
    <t xml:space="preserve">Компакт диск формата DVD R. Объем памяти 4.7Gb. Объем записи 120 мин.  </t>
  </si>
  <si>
    <t>26.80.12.00.00.01.11.10.1</t>
  </si>
  <si>
    <t>Диск CD-R</t>
  </si>
  <si>
    <t>Емкость - 700 мб, записываемый (однократно), 1 штука</t>
  </si>
  <si>
    <t xml:space="preserve">Компакт диск формата СD. Объем памяти 700 Gb. Объем записи 80 мин.  </t>
  </si>
  <si>
    <t>22.29.25.00.00.00.40.27.1</t>
  </si>
  <si>
    <t>пластиковая, для CD/DVD дисков</t>
  </si>
  <si>
    <t>Тонкие футляры для CD/DVD</t>
  </si>
  <si>
    <t xml:space="preserve">Тонкие пластиковые футляры для хранения и защиты от пыли и грязи компакт-дисков. Количество в упаковке 25 штук. </t>
  </si>
  <si>
    <t>17.21.15.30.00.00.00.10.1</t>
  </si>
  <si>
    <t>Конверты для пластинок</t>
  </si>
  <si>
    <t>Бумажные конверты для CD/DVD</t>
  </si>
  <si>
    <t xml:space="preserve">Конветры для для хранения и защиты от пыли и грязи компакт-дисков. Количество в упаковке 100 штук. </t>
  </si>
  <si>
    <t>32.99.82.00.00.10.10.13.2</t>
  </si>
  <si>
    <t>Сетевой фильтр</t>
  </si>
  <si>
    <t>количество входных разъемов от 3-х до 5-ти, длина шнура свыше 5 м</t>
  </si>
  <si>
    <t>22.29.25.00.00.00.18.15.1</t>
  </si>
  <si>
    <t>"Папка пластиковая адресная ""На подпись"" "</t>
  </si>
  <si>
    <t xml:space="preserve">Папка "На подпись" чёрная </t>
  </si>
  <si>
    <t>"Папка пластиковая адресная ""На подпись""</t>
  </si>
  <si>
    <t>17.23.13.80.00.00.10.10.1</t>
  </si>
  <si>
    <t>Папки поздравительные</t>
  </si>
  <si>
    <t>27.20.11.00.00.00.07.20.1</t>
  </si>
  <si>
    <t>Батарейка</t>
  </si>
  <si>
    <t>Батарейка пальчиковая типа АА</t>
  </si>
  <si>
    <t>27.20.11.00.00.00.07.40.1</t>
  </si>
  <si>
    <t>Батарейка мизинчиковая типа ААА</t>
  </si>
  <si>
    <t>13.10.72.00.00.00.30.10.2</t>
  </si>
  <si>
    <t>Нитки из льна</t>
  </si>
  <si>
    <t xml:space="preserve">Нить для прошивки </t>
  </si>
  <si>
    <t>Булавки-флажки</t>
  </si>
  <si>
    <t>Для создания отметок на картах, графиках, кол-во - 50 штук.</t>
  </si>
  <si>
    <t xml:space="preserve">Булавки канцелярские </t>
  </si>
  <si>
    <t xml:space="preserve">Кнопки для крепления бумаги, кол-во - 250 штук. </t>
  </si>
  <si>
    <t>25.99.23.00.00.11.16.10.1</t>
  </si>
  <si>
    <t>Шило</t>
  </si>
  <si>
    <t>Шило канцелярское</t>
  </si>
  <si>
    <t>Шило предназначеное для прокалывания бумаги, не менее 30 листов за один раз.</t>
  </si>
  <si>
    <t>26.20.16.06.12.12.11.20.1</t>
  </si>
  <si>
    <t>Манипулятор "мышь"</t>
  </si>
  <si>
    <t>Оптическая, тип подключения - проводной, интерфейс подключения - USB</t>
  </si>
  <si>
    <t xml:space="preserve">Стандартная мышь / Тип подключения: Беспроводной / Интерфейс: USB / Тип мыши: Оптическая </t>
  </si>
  <si>
    <t>26.20.15.00.00.01.11.10.1</t>
  </si>
  <si>
    <t>Клавиатура</t>
  </si>
  <si>
    <t>Алфавитно-цифровая, стандартная клавиатура, содержит 101-102 клавиши.</t>
  </si>
  <si>
    <t xml:space="preserve">Клавиатура / Тип клавиатуры: Мультимедийная; Slim-клавиатура / Тип подключения: Беспроводной / Интерфейс: USB / </t>
  </si>
  <si>
    <t>25.71.11.00.00.30.11.10.1</t>
  </si>
  <si>
    <t>Ножницы</t>
  </si>
  <si>
    <t>Материал: нержавеющея сталь, с удобными и прочными пластиковыми ручками эргономичной формы. 22 см.</t>
  </si>
  <si>
    <t>26.20.16.11.13.11.11.10.1</t>
  </si>
  <si>
    <t>Картридж</t>
  </si>
  <si>
    <t>Тонерный. Черный.</t>
  </si>
  <si>
    <t xml:space="preserve">Картридж CF 400 A 201 A Black </t>
  </si>
  <si>
    <t>26.20.16.11.13.12.11.30.1</t>
  </si>
  <si>
    <t>Тонерный. Цветной. Cyan.</t>
  </si>
  <si>
    <t xml:space="preserve">Картридж CF 401 A 201 A Cyan </t>
  </si>
  <si>
    <t>26.20.16.11.13.12.11.20.1</t>
  </si>
  <si>
    <t>Тонерный. Цветной. Yellow.</t>
  </si>
  <si>
    <t xml:space="preserve">Картридж CF 402 A 201 A Yellow </t>
  </si>
  <si>
    <t>26.20.16.11.13.12.11.10.1</t>
  </si>
  <si>
    <t>Тонерный. Цветной. Magenta.</t>
  </si>
  <si>
    <t xml:space="preserve">Картридж CF 403 A 201 A Magenta </t>
  </si>
  <si>
    <t>22.22.13.10.00.00.00.55.1</t>
  </si>
  <si>
    <t>32.99.61.00.00.00.30.80.1</t>
  </si>
  <si>
    <t>Лицензия на программный продукт</t>
  </si>
  <si>
    <t>Лицензия (право пользования) на программный продукт</t>
  </si>
  <si>
    <t>Офисное программное обеспечение Microsoft Office Professional</t>
  </si>
  <si>
    <t>Windows Pro 10</t>
  </si>
  <si>
    <t>28.23.13.10.00.00.01.01.1</t>
  </si>
  <si>
    <t>Для черно-белой печати</t>
  </si>
  <si>
    <t>Бутылка</t>
  </si>
  <si>
    <t>Бутилированная вода, объем 0,5</t>
  </si>
  <si>
    <t>Картриджи черно-белые /цветные (А3)</t>
  </si>
  <si>
    <t xml:space="preserve">Для цветной/ черно-белой печати формата </t>
  </si>
  <si>
    <t>26.20.16.01.11.11.11.10.1</t>
  </si>
  <si>
    <t>Принтер</t>
  </si>
  <si>
    <t>2 Закупки, не превышающие финансовый год</t>
  </si>
  <si>
    <t>3 Закупки, не превышающие финансовый год</t>
  </si>
  <si>
    <t>4 Закупки, не превышающие финансовый год</t>
  </si>
  <si>
    <t>5 Закупки, не превышающие финансовый год</t>
  </si>
  <si>
    <t>Принтер черно-белый формата А4</t>
  </si>
  <si>
    <t>17 Запрос ценовых предложений посредством электронных закупок</t>
  </si>
  <si>
    <t>18 Запрос ценовых предложений посредством электронных закупок</t>
  </si>
  <si>
    <t>19 Запрос ценовых предложений посредством электронных закупок</t>
  </si>
  <si>
    <t>20 Запрос ценовых предложений посредством электронных закупок</t>
  </si>
  <si>
    <t>26.20.16.01.11.11.11.20.1</t>
  </si>
  <si>
    <t>Принтер (МФУ) черно-белый формата А4</t>
  </si>
  <si>
    <t>МФУ (сканер) цветной формат А3</t>
  </si>
  <si>
    <t>Кресло для руководителей</t>
  </si>
  <si>
    <t>31.00.13.00.00.01.01.06.1</t>
  </si>
  <si>
    <t>Стул</t>
  </si>
  <si>
    <t>Пластамассовый стул с металлическим каркасом</t>
  </si>
  <si>
    <t>31.00.13.00.00.01.02.03.1</t>
  </si>
  <si>
    <t>Кресло</t>
  </si>
  <si>
    <t>Кресло мягкое тканевое, на колесиках.</t>
  </si>
  <si>
    <t>Коробки, ящики, тара решетчатая</t>
  </si>
  <si>
    <t>Услуги по проведению технического осмотра транспортных средств</t>
  </si>
  <si>
    <t>Страхование по ГПО транспортных средств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</si>
  <si>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</si>
  <si>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</si>
  <si>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</si>
  <si>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</si>
  <si>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</si>
  <si>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Услуги в сфере защиты государственных секретов</t>
  </si>
  <si>
    <t>Аттестация руководителя организации (гос.секреты)</t>
  </si>
  <si>
    <t>Спутниковая связь</t>
  </si>
  <si>
    <t>80.20.10.24.00.00.00</t>
  </si>
  <si>
    <t>Услуги по аттестации руководителя организации</t>
  </si>
  <si>
    <t>Услуги по аттестации  руководителя организации для получения разрешений на проведение работ, связанных с использованием сведений, составляющих государственные секреты, созданием средств защиты государственных секретов, а также с проведением мероприятий и (или) оказанием услуг по защите государственных секретов Республики Казахстан</t>
  </si>
  <si>
    <t>Аренда помещения г. Костанай</t>
  </si>
  <si>
    <t>61.30.10.10.00.00.00</t>
  </si>
  <si>
    <t>Услуги спутниковой связи</t>
  </si>
  <si>
    <t>Услуги пользования спутниковой связью</t>
  </si>
  <si>
    <t>53.20.11.30.10.00.00</t>
  </si>
  <si>
    <t>Услуги государственной фельдъегерской связи</t>
  </si>
  <si>
    <t>Работы инженерные по проектированию</t>
  </si>
  <si>
    <t>Услуги аренды офисного помещения регионального филиала г. Актобе</t>
  </si>
  <si>
    <t>Одна услуга</t>
  </si>
  <si>
    <t xml:space="preserve">прочие, не включенные в другие группировки </t>
  </si>
  <si>
    <t>Всего</t>
  </si>
  <si>
    <t>150000000</t>
  </si>
  <si>
    <t>Дробилка с вертикальным конусом</t>
  </si>
  <si>
    <t>устьевой нагреватель УН</t>
  </si>
  <si>
    <t>Сцинтилляционные гамма-спектрометры</t>
  </si>
  <si>
    <t>формат А4, плотность 80г/м2, 21х29,5 см</t>
  </si>
  <si>
    <t>Бумага для плоттера формата А0</t>
  </si>
  <si>
    <t>для флипчарта</t>
  </si>
  <si>
    <t>Скобы проволочные для канцелярских целей</t>
  </si>
  <si>
    <t>Зажимы для бумаг. Размер 15 мм</t>
  </si>
  <si>
    <t>Зажимы для бумаг. Размер 25 мм</t>
  </si>
  <si>
    <t>Зажимы для бумаг. Размер 41 мм</t>
  </si>
  <si>
    <t>Зажимы для бумаг. Размер 51 мм</t>
  </si>
  <si>
    <t>Кнопки и их части</t>
  </si>
  <si>
    <t>68.20.12.00.00.00.01</t>
  </si>
  <si>
    <t>71.12.19.11.00.00.00</t>
  </si>
  <si>
    <t>Работы инженерные по проектированию прочему</t>
  </si>
  <si>
    <t>Доска настенная магнитно-маркерная (120х180)</t>
  </si>
  <si>
    <t>канцелярские, для досок</t>
  </si>
  <si>
    <t>Фиксирующие магниты (3 см, кол-во 5 штук)</t>
  </si>
  <si>
    <t>Регистратор из картона или бумаги, под формат А4</t>
  </si>
  <si>
    <t>Регистратор из картона или бумаги, под формат А5</t>
  </si>
  <si>
    <t>Регистратор из картона или бумаги, под формат А6</t>
  </si>
  <si>
    <t xml:space="preserve">Высококачественные пластиковые пружины. </t>
  </si>
  <si>
    <t>пластиковая, 6 мм</t>
  </si>
  <si>
    <t>пластиковая, 10 мм</t>
  </si>
  <si>
    <t>пластиковая, 14 мм</t>
  </si>
  <si>
    <t>пластиковая, 18 мм</t>
  </si>
  <si>
    <t>пластиковая, 28 мм</t>
  </si>
  <si>
    <t>пластиковая, 38 мм</t>
  </si>
  <si>
    <t>пластиковая, 45 мм</t>
  </si>
  <si>
    <t>пластиковая, 51 мм</t>
  </si>
  <si>
    <t>Емкость - 4,7 Гб, записываемый (однократно), 1 штука</t>
  </si>
  <si>
    <t>26.20.16.11.13.12.11.40.1</t>
  </si>
  <si>
    <t>Тонерный. Цветной</t>
  </si>
  <si>
    <t>Струйный, Формат - А4, скорость печати (ч/б) - менее 10 стр/м, разрешение - 1200 х 1200 dpi</t>
  </si>
  <si>
    <t>Струйный, Формат - А4, скорость печати (ч/б) - менее 10 стр/м, разрешение - 2400 х 1200 dpi</t>
  </si>
  <si>
    <t>26.20.16.01.11.12.12.10.1</t>
  </si>
  <si>
    <t>Струйный, Формат - А3, скорость печати (ч/б) -  10-15 стр/м, разрешение - 4800 х 1200 dpi</t>
  </si>
  <si>
    <t xml:space="preserve">франкировальной машины, чернильный. </t>
  </si>
  <si>
    <t>Дробилка первичного дробления</t>
  </si>
  <si>
    <t>Дробилка вторичного дробления с вращательным делителем твердых веществ.</t>
  </si>
  <si>
    <t>Дисковая мельница</t>
  </si>
  <si>
    <t xml:space="preserve">Вибрационная дисковая мельница </t>
  </si>
  <si>
    <t>Плавильная печь</t>
  </si>
  <si>
    <t>Купеляционная печь</t>
  </si>
  <si>
    <t>Атомно-абсорбционный спектрометр</t>
  </si>
  <si>
    <t>Спектрометр индуктивно-связанной плазмы с оптико-эмиссионным детектированием</t>
  </si>
  <si>
    <t>Спектрометр микроволновой плазмы с генератором азота</t>
  </si>
  <si>
    <t>11.07.11.00.00.00.01.20.1</t>
  </si>
  <si>
    <t>Вода</t>
  </si>
  <si>
    <t xml:space="preserve">Минеральная природная питьевая столовая негазированная. </t>
  </si>
  <si>
    <t>Приобритение пакета геологической информации по участку Аккудук</t>
  </si>
  <si>
    <t>17.12.13.40.10.00.00.50.1</t>
  </si>
  <si>
    <t>формат А3, плотность 80г/м2, 420мм</t>
  </si>
  <si>
    <t>Бумага А3</t>
  </si>
  <si>
    <t>Степлер №24/6 - 26/6.</t>
  </si>
  <si>
    <t>Степлер 23/15 (23/13) (большой)</t>
  </si>
  <si>
    <t>Грифели для механических карандашей</t>
  </si>
  <si>
    <t>Линейка металлическая - 30см.</t>
  </si>
  <si>
    <t>Губка для досок</t>
  </si>
  <si>
    <t>Скоросшиватели пластиковые с перфорацией разноцветные</t>
  </si>
  <si>
    <t>Индексы (закладки-флажки) неоновые в диспенсере</t>
  </si>
  <si>
    <t>Увлажнитель для пальцев</t>
  </si>
  <si>
    <t>Разработка ОВОС по 5 объектам</t>
  </si>
  <si>
    <t>52.29.20.10.20.00.00</t>
  </si>
  <si>
    <t>Услуги по таможенному оформлению</t>
  </si>
  <si>
    <t>Комплекс услуг по таможенному оформлению</t>
  </si>
  <si>
    <t>Брокерские услуги, таможенное оформление</t>
  </si>
  <si>
    <t>45.20.24.10.00.00.00</t>
  </si>
  <si>
    <t>Услуги по техническому обслуживанию машин комплексные прочие</t>
  </si>
  <si>
    <t>Комплекс  услуг по техническому обслуживанию машин (диагностика всех систем, прочие услуги не требующие замены запасных частей)</t>
  </si>
  <si>
    <t xml:space="preserve">Сервисное обслуживание 3-х буровых установок Boyles C6 </t>
  </si>
  <si>
    <t>Разработка проекта поисковых работ "Разведка медно-порфировых руд  на участке Союзное в Актюбинской области"</t>
  </si>
  <si>
    <t>Разработка проекта поисковых работ "Разведка медно-золотосодержащих руд  на участке Косколь в Кызылординской области"</t>
  </si>
  <si>
    <t>техническое сопровождение Программы 1 C:Предприятие 8</t>
  </si>
  <si>
    <t>Керновый ящик PQ</t>
  </si>
  <si>
    <t>Керновый ящик HQ</t>
  </si>
  <si>
    <t>Керновый ящик NQ</t>
  </si>
  <si>
    <t>20.59.59.00.01.06.00.80.2</t>
  </si>
  <si>
    <t>Смесь сополимеров полиакриламида и акрилата</t>
  </si>
  <si>
    <t>Белый сыпучий порошок, является смесью сополимеров натриевого акрилата и полиакриламида  со средним молекулярным весом</t>
  </si>
  <si>
    <t>Полиакриламид</t>
  </si>
  <si>
    <t>кг</t>
  </si>
  <si>
    <t>20.59.59.00.01.06.00.25.2</t>
  </si>
  <si>
    <t>Полианионная целлюлоза</t>
  </si>
  <si>
    <t>Сероватый/кремовый сыпучий порошок</t>
  </si>
  <si>
    <t>Целюлоза</t>
  </si>
  <si>
    <t>20.13.43.00.00.10.30.10.2</t>
  </si>
  <si>
    <t>Карбонат натрия (кальцинированная сода)</t>
  </si>
  <si>
    <t>техническая, марки А, высший сорт, 99,4%, ГОСТ 5100-85</t>
  </si>
  <si>
    <t>Сода кальцинированная</t>
  </si>
  <si>
    <t>23.51.12.00.00.10.40.10.2</t>
  </si>
  <si>
    <t>Портландцемент</t>
  </si>
  <si>
    <t>тампонажный бездобавочный, марки ПЦТ I-50, ГОСТ 1581-96</t>
  </si>
  <si>
    <t>Полимер гранулированный</t>
  </si>
  <si>
    <t>19.20.29.00.00.20.16.40.1</t>
  </si>
  <si>
    <t>Буровая смазка</t>
  </si>
  <si>
    <t>Долотол НУ , высокие механическая и коллоидная стабиль ности, водостойкость, противозадирные и консервационные свойства. Работоспособна при температуре -30..+110°С</t>
  </si>
  <si>
    <t>Смазка</t>
  </si>
  <si>
    <t>19.20.29.00.00.20.11.40.1</t>
  </si>
  <si>
    <t>Графитная УСсА, высоковязкое нефтяное масло, загущенное кальциевым мылом с добавлением 10% графита  ГОСТ 3333-80</t>
  </si>
  <si>
    <t>Графитная смазка</t>
  </si>
  <si>
    <t>25.73.30.00.00.24.20.06.1</t>
  </si>
  <si>
    <t>Круг отрезной</t>
  </si>
  <si>
    <t>алмазный, диаметр 300 мм</t>
  </si>
  <si>
    <t>Круг алмазный (диск) сплошной</t>
  </si>
  <si>
    <t>08.12.21.00.00.00.10.10.1</t>
  </si>
  <si>
    <t>Глина</t>
  </si>
  <si>
    <t>огнеупорная, показатель огнеупорности, °С 1580 и выше</t>
  </si>
  <si>
    <t>Бентонитовая глина</t>
  </si>
  <si>
    <t>28.25.14.00.00.00.10.10.1</t>
  </si>
  <si>
    <t>фильтр для очистки воздуха</t>
  </si>
  <si>
    <t>оборудование и аппараты для фильтрования или очистки воздуха высокоэффективные</t>
  </si>
  <si>
    <t>Воздушный фильтр вторичный</t>
  </si>
  <si>
    <t>Воздушный фильтр первичный</t>
  </si>
  <si>
    <t>19.20.29.00.00.00.12.19.1</t>
  </si>
  <si>
    <t>Масло гидравлическое</t>
  </si>
  <si>
    <t>гидравлическое МГТ, масло глубокой депарафинизации и селективной очистки, загущенное полимерной присадкой с содержанием присадок. Работоспособность при температуре от ?50°С до +50°С.</t>
  </si>
  <si>
    <t>Гидравлическое масло +40</t>
  </si>
  <si>
    <t>л</t>
  </si>
  <si>
    <t>Гидравлическое масло - 40</t>
  </si>
  <si>
    <t>28.25.14.00.00.00.10.11.1</t>
  </si>
  <si>
    <t>оборудование и аппараты для фильтрования или очистки воздуха прочие</t>
  </si>
  <si>
    <t>Дыхательный фильтр</t>
  </si>
  <si>
    <t>19.20.29.00.00.00.16.26.1</t>
  </si>
  <si>
    <t>Масло трансмиссионное</t>
  </si>
  <si>
    <t>Масло трансмиссионное прочее</t>
  </si>
  <si>
    <t>Масло трансмиссионное ( вращатель)</t>
  </si>
  <si>
    <t>28.30.93.00.00.00.13.11.1</t>
  </si>
  <si>
    <t>Масляный фильтр</t>
  </si>
  <si>
    <t>служит для очистки масла от продуктов износа</t>
  </si>
  <si>
    <t>Масляный гидравлический фильтр</t>
  </si>
  <si>
    <t>Масляный фильтр вращателя</t>
  </si>
  <si>
    <t>Масляный фильтр дизеля</t>
  </si>
  <si>
    <t>19.20.29.00.00.11.40.14.1</t>
  </si>
  <si>
    <t>Масло моторное</t>
  </si>
  <si>
    <t>для дизельных двигателей с обозначением по SAE 5W-30 к использованию при температуре от -30 ... +20°С</t>
  </si>
  <si>
    <t>Моторное масло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</si>
  <si>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</si>
  <si>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</si>
  <si>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</si>
  <si>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Пластичная смазка</t>
  </si>
  <si>
    <t>22.19.42.00.00.10.80.01.1</t>
  </si>
  <si>
    <t>Ремень</t>
  </si>
  <si>
    <t>Ремень клиновый приводный, произведенный в соответствии со стандартами и техническими условиями (не по ГОСТу)</t>
  </si>
  <si>
    <t>Ремень генератора</t>
  </si>
  <si>
    <t xml:space="preserve">Сервисный набор QSB6.7 </t>
  </si>
  <si>
    <t>комп.</t>
  </si>
  <si>
    <t>28.29.13.00.00.00.11.12.1</t>
  </si>
  <si>
    <t>Топливный фильтр</t>
  </si>
  <si>
    <t xml:space="preserve">тонкой очистки для дизельных двигателей прочих автомобилей </t>
  </si>
  <si>
    <t>Топливный фильтр тонкой очистки (патрон топливного фильтра)</t>
  </si>
  <si>
    <t>29.32.30.00.11.00.13.03.1</t>
  </si>
  <si>
    <t>Водоотделитель</t>
  </si>
  <si>
    <t>для прочих автомобилей</t>
  </si>
  <si>
    <t>Элемент водоотделителя</t>
  </si>
  <si>
    <t>Элемент воздушного фильтра-второстепенный</t>
  </si>
  <si>
    <t>28.29.13.00.00.00.12.03.1</t>
  </si>
  <si>
    <t>Воздушный фильтр</t>
  </si>
  <si>
    <t>Элемент воздушного фильтра-основной</t>
  </si>
  <si>
    <t>28.29.13.00.00.00.10.18.1</t>
  </si>
  <si>
    <t>фильтр масляный</t>
  </si>
  <si>
    <t>для фильтрования масла или топлива в двигателях внутреннего сгорания прочее</t>
  </si>
  <si>
    <t>Элемент маслянного фильтра</t>
  </si>
  <si>
    <t>Сервисный набор QAS-30 на 500м/ч</t>
  </si>
  <si>
    <t>Сервисный набор QAS-30 на 1000м/ч</t>
  </si>
  <si>
    <t>Сервисный набор QAS-60 на 500м/ч</t>
  </si>
  <si>
    <t>Сервисный набор QAS-60 на 1000м/ч</t>
  </si>
  <si>
    <t>Сервисный набор QEP-R7 на 1000м/ч</t>
  </si>
  <si>
    <t>25.73.20.00.00.13.10.10.2</t>
  </si>
  <si>
    <t>Плашка</t>
  </si>
  <si>
    <t>Круглые плашки</t>
  </si>
  <si>
    <t xml:space="preserve">Плашка штангодержателя H </t>
  </si>
  <si>
    <t>28.92.61.30.00.00.01.16.1</t>
  </si>
  <si>
    <t>Набор колонковый</t>
  </si>
  <si>
    <t>для бурения скважин,состоит из керноприемной трубы внутренней, трубы колонковой наружной, стабилизатора,корпуса кернорвателя, кольца кернорвателя, кольца упорного, кольца посадочного, переходника, коронки</t>
  </si>
  <si>
    <t>Комплект бурового инструмента для бурения скважин</t>
  </si>
  <si>
    <t>28.24.11.00.00.00.20.17.1</t>
  </si>
  <si>
    <t>молоток отбойный</t>
  </si>
  <si>
    <t>молоток отбойный электрический, мощностью 1700 Вт</t>
  </si>
  <si>
    <t>19.20.21.00.00.00.11.40.1</t>
  </si>
  <si>
    <t xml:space="preserve">Бензин </t>
  </si>
  <si>
    <t>Бензин</t>
  </si>
  <si>
    <t>неэтилированный и этилированный, произведенный для двигателей с искровым зажиганием: АИ-92</t>
  </si>
  <si>
    <t>Литр (куб. дм.)</t>
  </si>
  <si>
    <t>0</t>
  </si>
  <si>
    <t>19.20.26.00.00.00.00.10.1</t>
  </si>
  <si>
    <t>Топливо дизельное</t>
  </si>
  <si>
    <t>летнее, плотность при 20 °С не более 860 кг/м3, температура застывания не выше -10°С</t>
  </si>
  <si>
    <t>металлическая пружина для переплетной машины d = 6 мм</t>
  </si>
  <si>
    <t>Одна пачка</t>
  </si>
  <si>
    <t>22.29.25.00.00.00.40.11.2</t>
  </si>
  <si>
    <t>пластиковая, 8 мм</t>
  </si>
  <si>
    <t>металлическая пружина для переплетной машины d = 9,5 мм</t>
  </si>
  <si>
    <t>металлическая пружина для переплетной машины d = 11 мм</t>
  </si>
  <si>
    <t>17.12.13.40.24.00.00.30.1</t>
  </si>
  <si>
    <t>формат А3, плотность 300 г/м2, 420мм</t>
  </si>
  <si>
    <t>Бумага формата А3</t>
  </si>
  <si>
    <t>17.12.13.40.21.00.00.40.1</t>
  </si>
  <si>
    <t>формат А4, плотность 170 г/м2, 21х29,5 см</t>
  </si>
  <si>
    <t>Бумага формата А4 глянцевая</t>
  </si>
  <si>
    <t>31.01.11.00.00.00.02.03.1</t>
  </si>
  <si>
    <t>Шкаф</t>
  </si>
  <si>
    <t>Шкаф металлический архивный, сварная конструкция, замок, регулируемые полки, полимерное покрытие, двудверный.</t>
  </si>
  <si>
    <t>Шкаф металлический</t>
  </si>
  <si>
    <t>31.00.13.00.00.01.08.01.1</t>
  </si>
  <si>
    <t>Офисное кресло сотрудника, пластик, обивка тканевая, снабжено поворотно подъемным механизмом. Подлокотники пластиковые.</t>
  </si>
  <si>
    <t>кресло для сотрудника</t>
  </si>
  <si>
    <t>27.32.13.00.02.04.26.08.1</t>
  </si>
  <si>
    <t>Кабель</t>
  </si>
  <si>
    <t>Разъем - PS/2+ D-Sub+USB</t>
  </si>
  <si>
    <t>USB кабель</t>
  </si>
  <si>
    <t>маркерно-магнитная</t>
  </si>
  <si>
    <t>доска настенная магнитно-маркерная 90х120 см</t>
  </si>
  <si>
    <t>32.99.16.00.00.00.14.13.1</t>
  </si>
  <si>
    <t>пробковая</t>
  </si>
  <si>
    <t>доска настенная пробковая 90х120 см</t>
  </si>
  <si>
    <t>доска настенная пробковая 60х90 см</t>
  </si>
  <si>
    <t>45.20.11.20.20.00.00</t>
  </si>
  <si>
    <t>Работы по ремонту моторной части автомобилей и средств автотранспортных легковых</t>
  </si>
  <si>
    <t>Комплекс работ по приведению в исправность и замены запасных частей моторной части автомобилей и средств автотранспортных легковых</t>
  </si>
  <si>
    <t>Работы по ремонту с заменой запасных частей для автомашины</t>
  </si>
  <si>
    <t>Услуги по разработке раздела ОВОС проекта по участку Озерное в Карагандинской области</t>
  </si>
  <si>
    <t>52.10.19.20.13.00.00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</si>
  <si>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</si>
  <si>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</si>
  <si>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Услуги по доставке дизельного топлива на участки Айке и Катынадыр в Актюбинской области</t>
  </si>
  <si>
    <t>Услуги по доставке дизельного топлива на участок Северо-Актанское в Северо-Казахстанской области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</si>
  <si>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</si>
  <si>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</si>
  <si>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</si>
  <si>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Проведение обучения «КАДРОВОЕ ДЕЛОПРОИЗВОДСТВО ОТ А ДО Я» И «HR МЕНЕДЖМЕНТ ОТ А ДО Я»</t>
  </si>
  <si>
    <t>Услуги по изготовлению полиграфической продукции</t>
  </si>
  <si>
    <t>Приобритение пакета геологической информации по Катынадырской зоны и Кемпирсайского горно-рудного района Актюбинской области</t>
  </si>
  <si>
    <t xml:space="preserve">Услуги по приобретению журналов охраны труда и технике безопасности </t>
  </si>
  <si>
    <t>Дистанционное зондирование земли ДЗЗ</t>
  </si>
  <si>
    <t>71.12.32.10.00.00.00</t>
  </si>
  <si>
    <t>Услуги геофизические</t>
  </si>
  <si>
    <t>Геологическое и сейсмическое изучение</t>
  </si>
  <si>
    <t>Услуги по проведению георадарного зондирования</t>
  </si>
  <si>
    <t xml:space="preserve">Оценка права недропользования по участку Кызылкаин </t>
  </si>
  <si>
    <t xml:space="preserve">Оценка права недропользования по участку Кызылкаин  </t>
  </si>
  <si>
    <t>Приобритение пакета геологической информации по объекту поисковые работы на золото на участке Ушшокинский (листы М-42-127-В-в, г; -139-А), Карагандинская область.</t>
  </si>
  <si>
    <t>71.11.33.10.00.00.00</t>
  </si>
  <si>
    <t>Услуги по планированию проектов места расположения</t>
  </si>
  <si>
    <t>Информацию из земельного кадастра о местоположении земельных участков по участкам Ушшокинский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</si>
  <si>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</si>
  <si>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</si>
  <si>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</si>
  <si>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Поверка оборудования: Тrimble R10, Trimble DINI </t>
  </si>
  <si>
    <t xml:space="preserve">Услуги по обработке и дешифрированию материалов дистанционного мультиспектрального зондирования Земли 
</t>
  </si>
  <si>
    <t>Картридж CZ 637 AE HP 46</t>
  </si>
  <si>
    <t>В соответствии с условиями договора и технической спецификации</t>
  </si>
  <si>
    <t>Картридж CZ 638 AE HP 46</t>
  </si>
  <si>
    <t>26.20.18.00.03.13.12.13.1</t>
  </si>
  <si>
    <t>Многофункциональное устройство</t>
  </si>
  <si>
    <t xml:space="preserve"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- 2400 х 600 dpi. </t>
  </si>
  <si>
    <t>МФУ цветные ф. А4</t>
  </si>
  <si>
    <t>Ремень 1220 генератора ЗМЗ-406,409,514 Б/ГУР "Ремофф"</t>
  </si>
  <si>
    <t>Ремень привода вентилятора 6РК-1054СR 1054</t>
  </si>
  <si>
    <t>Ремень ГУРа ЗМЗ-406,409,514 Б/ГУР 1195</t>
  </si>
  <si>
    <t>Ремень L12501 для а/м патриот</t>
  </si>
  <si>
    <t>Ремень вентилятора 1230 патриот</t>
  </si>
  <si>
    <t>27.40.14.00.00.00.01.59.1</t>
  </si>
  <si>
    <t>Автомобильная лампа</t>
  </si>
  <si>
    <t>ксеноновая, тип цоколя Н4</t>
  </si>
  <si>
    <t>Лампа фар АК12-60+55-1(Н4)60*55Вт</t>
  </si>
  <si>
    <t>27.40.15.00.00.10.10.23.1</t>
  </si>
  <si>
    <t>Лампы люминесцентные</t>
  </si>
  <si>
    <t>Лампа люминесцентная, тип цоколя h23, мощность 21 Ватт</t>
  </si>
  <si>
    <t>Лампа указателя поворота АК12-21-3(21)Вт</t>
  </si>
  <si>
    <t>27.40.14.00.00.00.01.40.1</t>
  </si>
  <si>
    <t>галогеновая, тип цоколя Н1</t>
  </si>
  <si>
    <t>Лампа габаритная А-12-5(5Вт)</t>
  </si>
  <si>
    <t>26.11.12.00.00.00.03.31.1</t>
  </si>
  <si>
    <t>Лампа</t>
  </si>
  <si>
    <t>полупроводниковая осветительная ЛПО</t>
  </si>
  <si>
    <t>Лампа освещения приборов АМН 12-3-1(3)Вт</t>
  </si>
  <si>
    <t>Лампа фонаря освещения номера А-12-5</t>
  </si>
  <si>
    <t>26.70.21.00.11.13.11.10.1</t>
  </si>
  <si>
    <t>Фильтр</t>
  </si>
  <si>
    <t xml:space="preserve">В сборе. </t>
  </si>
  <si>
    <t>Фильтр маслянный (ДВС 40911)</t>
  </si>
  <si>
    <t>Фильтр топливный (ДВС40911)</t>
  </si>
  <si>
    <t>Фильтр бензонасоса( сетка)</t>
  </si>
  <si>
    <t>Фильтр воздушный (ДВС 409)</t>
  </si>
  <si>
    <t>29.31.21.00.00.00.10.10.2</t>
  </si>
  <si>
    <t>Свеча зажигания</t>
  </si>
  <si>
    <t>Свечи А14 ДВР или LR 15 YC</t>
  </si>
  <si>
    <t>20.59.43.00.00.20.10.30.3</t>
  </si>
  <si>
    <t>Охлаждающая жидкость (антифриз, тосол)</t>
  </si>
  <si>
    <t>Температура начала замерзания  не выше -65 °С, прозрачная однородная окрашенная жидкость без механических примесей</t>
  </si>
  <si>
    <t>Антифриз зеленый</t>
  </si>
  <si>
    <t>Литр</t>
  </si>
  <si>
    <t>Масло моторное для дизельных двигателей</t>
  </si>
  <si>
    <t>19.20.29.00.00.11.40.20.1</t>
  </si>
  <si>
    <t>для дизельных двигателей с обозначением по SAE 15W-40 к использованию при температуре -20 ... +45 °С</t>
  </si>
  <si>
    <t>Масло моторное для бензиновых двигателей</t>
  </si>
  <si>
    <t>20.59.43.00.00.10.00.10.2</t>
  </si>
  <si>
    <t>Жидкость тормозная гидравлическая</t>
  </si>
  <si>
    <t>Температура кипения не более 210 С, вязкость 1500</t>
  </si>
  <si>
    <t>Тормозная жидкость ДОТ-4</t>
  </si>
  <si>
    <t>29.31.23.00.00.00.75.01.2</t>
  </si>
  <si>
    <t>Наконечник свечной</t>
  </si>
  <si>
    <t>для легковых автомобилей</t>
  </si>
  <si>
    <t>Надсвечники с высовольтными проводами на свечи</t>
  </si>
  <si>
    <t>29.32.30.00.06.12.01.01.1</t>
  </si>
  <si>
    <t>Крестовина</t>
  </si>
  <si>
    <t>рулевого управления легковых автомобилей</t>
  </si>
  <si>
    <t>Крестовина карданного вала УАЗ</t>
  </si>
  <si>
    <t>29.32.30.00.07.00.04.01.1</t>
  </si>
  <si>
    <t>Тормозные колодки</t>
  </si>
  <si>
    <t>для легковых автомобилей, передние</t>
  </si>
  <si>
    <t>Колодки тормозные(дисковые) передние</t>
  </si>
  <si>
    <t>Колодки тормозные(барабанные) задние</t>
  </si>
  <si>
    <t>27.20.11.00.00.00.06.60.1</t>
  </si>
  <si>
    <t>Аккумуляторная батарея</t>
  </si>
  <si>
    <t>Прочая, не входящая в другие группировки</t>
  </si>
  <si>
    <t>Аккумуляторная батарея 6ст-75А</t>
  </si>
  <si>
    <t>Аккумуляторная батарея 6ст-190А</t>
  </si>
  <si>
    <t>29.32.30.00.09.00.04.10.1</t>
  </si>
  <si>
    <t>Подушка рессоры</t>
  </si>
  <si>
    <t>Подушки рессоры (плавающая)</t>
  </si>
  <si>
    <t>29.32.30.00.06.08.01.02.1</t>
  </si>
  <si>
    <t>Рулевой наконечник</t>
  </si>
  <si>
    <t xml:space="preserve">левый, для легковых автомобилей </t>
  </si>
  <si>
    <t>Наконечник рулевой тяги(продольной)</t>
  </si>
  <si>
    <t>29.32.30.00.09.00.19.01.1</t>
  </si>
  <si>
    <t>Сайлентблок</t>
  </si>
  <si>
    <t>передней подвески, для легковых автомобилей</t>
  </si>
  <si>
    <t>Сайлентблок рессоры (рессоры на пальцах)</t>
  </si>
  <si>
    <t>25.93.16.00.00.10.11.10.1</t>
  </si>
  <si>
    <t>Рессора листовая</t>
  </si>
  <si>
    <t>Изделие однослойное из черных металлов</t>
  </si>
  <si>
    <t>Коренной лист задней рессоры УАЗ (на втулках)</t>
  </si>
  <si>
    <t>Коренной лист передней рессоры УАЗ (на втулках)</t>
  </si>
  <si>
    <t>29.31.23.00.00.00.60.11.1</t>
  </si>
  <si>
    <t>Щетка стеклоочистителя</t>
  </si>
  <si>
    <t>для грузовых автомобилей</t>
  </si>
  <si>
    <t>Щетки дворника УАЗ-390945</t>
  </si>
  <si>
    <t>29.32.30.00.15.00.44.01.1</t>
  </si>
  <si>
    <t>Ролик</t>
  </si>
  <si>
    <t>натяжной, элемент ременной передачи</t>
  </si>
  <si>
    <t>Ролик натяжителя ЗМЗ 409,405 (гладкий)</t>
  </si>
  <si>
    <t>Ролики натяжителя ремня (ручейковый) ДВС40911</t>
  </si>
  <si>
    <t>29.32.30.00.05.05.20.01.1</t>
  </si>
  <si>
    <t>Болт</t>
  </si>
  <si>
    <t>для карданного вала грузового автомобиля</t>
  </si>
  <si>
    <t>Болты карданные УАЗ 3163 (Патриот)</t>
  </si>
  <si>
    <t>29.32.30.00.09.00.01.01.1</t>
  </si>
  <si>
    <t>Амортизатор подвески</t>
  </si>
  <si>
    <t xml:space="preserve">Амортизаторы УАЗ </t>
  </si>
  <si>
    <t>28.13.11.00.00.00.13.17.1</t>
  </si>
  <si>
    <t>насос топливный</t>
  </si>
  <si>
    <t xml:space="preserve">насос топливный для двигателей внутреннего сгорания </t>
  </si>
  <si>
    <t>Бензонасос электрический УАЗ</t>
  </si>
  <si>
    <t>29.32.30.00.09.00.01.05.1</t>
  </si>
  <si>
    <t>газовый (с гидравлическим газовым подпором), задней подвески</t>
  </si>
  <si>
    <t>Амортизатор задний УАЗ  патриот</t>
  </si>
  <si>
    <t>29.32.30.00.09.00.01.08.1</t>
  </si>
  <si>
    <t>газовый (с гидравлическим газовым подпором), передней подвески</t>
  </si>
  <si>
    <t>Амортизатор передний УАЗ патриот</t>
  </si>
  <si>
    <t>29.32.20.00.00.00.60.09.1</t>
  </si>
  <si>
    <t>Лобовое стекло</t>
  </si>
  <si>
    <t>автомобильное</t>
  </si>
  <si>
    <t>Стекло лобовое УАЗ-3163(Патриот)</t>
  </si>
  <si>
    <t>28.29.13.00.00.00.11.01.1</t>
  </si>
  <si>
    <t>для легковых автомобилей с карбюраторными двигателями внутреннего сгорания</t>
  </si>
  <si>
    <t>Фильтр топливный МАЗ (двиг.ЯМЗ-236НЕ2-3,Кострома</t>
  </si>
  <si>
    <t>28.29.13.00.00.00.11.08.1</t>
  </si>
  <si>
    <t xml:space="preserve">грубой очистки для дизельных двигателей грузовых автомобилей </t>
  </si>
  <si>
    <t>Фильтр грубой очистки топлива (Камаз -ЕВРО)РL-420)</t>
  </si>
  <si>
    <t>28.29.13.00.00.00.12.02.1</t>
  </si>
  <si>
    <t>Фильтр воздушный Урал-Ямз (двигатель 65654)</t>
  </si>
  <si>
    <t>Фильтр масленный Урал-Ямз -236НЕ2-3</t>
  </si>
  <si>
    <t>Фильтр -  влагоотделитель воздушной системы Wabco</t>
  </si>
  <si>
    <t>14.12.30.00.00.11.07.16.1</t>
  </si>
  <si>
    <t>Ремень компрессора ВХ 943 Lw</t>
  </si>
  <si>
    <t>Ремень гидроусилителя14*10*1037</t>
  </si>
  <si>
    <t>Ремень водяного насоса</t>
  </si>
  <si>
    <t>Фильтр топливный Ивеко Траккер</t>
  </si>
  <si>
    <t>Фильтр грубой очистки топлива Ивеко Траккер</t>
  </si>
  <si>
    <t>Фильтр воздушный Ивеко Траккер</t>
  </si>
  <si>
    <t>Фильтр масленный Ивеко Траккер</t>
  </si>
  <si>
    <t>28.13.31.00.00.00.32.10.1</t>
  </si>
  <si>
    <t>фильтр-влагоотделитель</t>
  </si>
  <si>
    <t>фильтр-влагоотделитель, минимальное давление воздуха - 0,1 МПа (автоматический отвод конденсата), с условным проходом, Ду 4 мм</t>
  </si>
  <si>
    <t>Влагоотделитель воздушной системы Ивеко Траккер</t>
  </si>
  <si>
    <t>20.59.59.00.15.00.00.92.2</t>
  </si>
  <si>
    <t>Электролит</t>
  </si>
  <si>
    <t>для свинцовых аккумуляторов - водный раствор серной аккумуляторной кислоты</t>
  </si>
  <si>
    <t>Электролит 1,28 для АКБ</t>
  </si>
  <si>
    <t>29.32.30.00.06.10.01.01.1</t>
  </si>
  <si>
    <t>Кулак поворотный</t>
  </si>
  <si>
    <t>Шкворня поворотного кулака (подшипниковый)</t>
  </si>
  <si>
    <t>29.31.22.00.00.00.10.12.1</t>
  </si>
  <si>
    <t>Стартер</t>
  </si>
  <si>
    <t>с электромеханическим перемещением шестерни привода, для грузовых автомобилей</t>
  </si>
  <si>
    <t>Стартер УАЗ 409</t>
  </si>
  <si>
    <t>29.32.30.00.01.01.03.02.1</t>
  </si>
  <si>
    <t>Термостат</t>
  </si>
  <si>
    <t>Термостат УАЗ</t>
  </si>
  <si>
    <t>29.32.30.00.06.02.01.02.1</t>
  </si>
  <si>
    <t>Рулевая колонка</t>
  </si>
  <si>
    <t>Рулевая колонка УАЗ</t>
  </si>
  <si>
    <t>26.51.64.16.12.11.11.10.1</t>
  </si>
  <si>
    <t>Спидометр</t>
  </si>
  <si>
    <t>для грузовых транспортных средств, стрелочный</t>
  </si>
  <si>
    <t>Спидометр УАЗ</t>
  </si>
  <si>
    <t>29.32.30.00.40.01.00.02.1</t>
  </si>
  <si>
    <t>Комплект ремонтный</t>
  </si>
  <si>
    <t>главного тормозного цилиндра грузового автомобиля</t>
  </si>
  <si>
    <t>Ремонтный комплект прокладок двигателя УАЗ</t>
  </si>
  <si>
    <t>29.32.30.00.40.01.00.01.1</t>
  </si>
  <si>
    <t>главного тормозного цилиндра легкового автомобиля</t>
  </si>
  <si>
    <t>Ремонтный комплект прокладок двигателя УАЗ Патриот</t>
  </si>
  <si>
    <t>29.32.30.00.05.01.02.01.1</t>
  </si>
  <si>
    <t>Задний карданный вал</t>
  </si>
  <si>
    <t>Кардан переднего моста</t>
  </si>
  <si>
    <t>Кардан заднего моста</t>
  </si>
  <si>
    <t>26.51.51.15.11.11.11.10.1</t>
  </si>
  <si>
    <t>Датчик давления</t>
  </si>
  <si>
    <t>масла</t>
  </si>
  <si>
    <t>Датчик давления масла</t>
  </si>
  <si>
    <t>29.32.30.00.15.00.33.16.1</t>
  </si>
  <si>
    <t>Сальник</t>
  </si>
  <si>
    <t>прочий</t>
  </si>
  <si>
    <t>Сальник  ступицы колеса УАЗ</t>
  </si>
  <si>
    <t>Сальник шруса</t>
  </si>
  <si>
    <t>Сальник хвостовика заднего моста</t>
  </si>
  <si>
    <t>29.32.30.00.10.10.00.10.1</t>
  </si>
  <si>
    <t>Подшипник ступицы</t>
  </si>
  <si>
    <t>для легковых автомобилей, передний</t>
  </si>
  <si>
    <t>28.15.21.00.00.00.53.10.1</t>
  </si>
  <si>
    <t>цепь, прочие</t>
  </si>
  <si>
    <t>Цепь ГРМ УАЗ 409</t>
  </si>
  <si>
    <t>29.32.30.00.15.00.08.06.1</t>
  </si>
  <si>
    <t>Шайба форсунки</t>
  </si>
  <si>
    <t>Форсунки УАЗ 409</t>
  </si>
  <si>
    <t>29.32.30.00.03.01.09.01.1</t>
  </si>
  <si>
    <t>Диск сцепления</t>
  </si>
  <si>
    <t xml:space="preserve"> Диск сцепления УАЗ</t>
  </si>
  <si>
    <t>29.32.30.00.03.01.11.01.1</t>
  </si>
  <si>
    <t>Цилиндр сцепления</t>
  </si>
  <si>
    <t>Выжимной цилиндр сцепления</t>
  </si>
  <si>
    <t>29.32.30.00.03.01.03.01.1</t>
  </si>
  <si>
    <t>Подшипник выключения сцепления (выжимной подшипник)</t>
  </si>
  <si>
    <t>Выжимной подшипник</t>
  </si>
  <si>
    <t xml:space="preserve"> Диск сцепления УАЗ Патриот</t>
  </si>
  <si>
    <t>29.32.30.00.03.01.11.02.1</t>
  </si>
  <si>
    <t xml:space="preserve">Главный  цилиндр сцепления УАЗ </t>
  </si>
  <si>
    <t xml:space="preserve">Подшипник выжимной  УАЗ </t>
  </si>
  <si>
    <t>Рабочий цилиндр сципления</t>
  </si>
  <si>
    <t>29.32.30.00.03.01.02.01.1</t>
  </si>
  <si>
    <t>Нажимной диск (корзина сцепления)</t>
  </si>
  <si>
    <t>Корзина сцепления</t>
  </si>
  <si>
    <t>28.15.22.00.00.00.18.10.1</t>
  </si>
  <si>
    <t>вал гибкий</t>
  </si>
  <si>
    <t>вал гибкий, ГОСТ 12391-77, трехслойный, с внешним диаметром троса 2,3 мм</t>
  </si>
  <si>
    <t>Трос газовый (акселератора)</t>
  </si>
  <si>
    <t>26.51.66.18.11.11.51.10.1</t>
  </si>
  <si>
    <t>Датчик</t>
  </si>
  <si>
    <t>обработки уровня газов (кислорода)</t>
  </si>
  <si>
    <t>Датчик кислорода (ДМРВ)</t>
  </si>
  <si>
    <t>29.32.30.00.03.01.07.01.1</t>
  </si>
  <si>
    <t>Полуось переднего ведущего моста</t>
  </si>
  <si>
    <t>фланцевая</t>
  </si>
  <si>
    <t>Полуось (шрус) переднего моста УАЗ</t>
  </si>
  <si>
    <t>29.10.19.00.00.10.40.10.1</t>
  </si>
  <si>
    <t>распределительного вала автомобиля</t>
  </si>
  <si>
    <t>Датчик распредвала 409</t>
  </si>
  <si>
    <t>26.51.66.18.11.11.23.10.1</t>
  </si>
  <si>
    <t>холостого хода двигателей внутреннего сгорания</t>
  </si>
  <si>
    <t>Датчик холостого хода 409</t>
  </si>
  <si>
    <t>26.51.66.18.11.11.55.10.1</t>
  </si>
  <si>
    <t>фазы</t>
  </si>
  <si>
    <t>Датчик фазы коленвала 409</t>
  </si>
  <si>
    <t>Лябда-зонд 409</t>
  </si>
  <si>
    <t>Сайленблок передней поперечной тяги УАЗ Патриот</t>
  </si>
  <si>
    <t>Сайленблок передней продольной тяги УАЗ Патриот</t>
  </si>
  <si>
    <t>Сайленблок рессоры УАЗ патриот</t>
  </si>
  <si>
    <t>29.32.30.00.15.00.06.19.1</t>
  </si>
  <si>
    <t>Втулка</t>
  </si>
  <si>
    <t xml:space="preserve">головки амортизатора </t>
  </si>
  <si>
    <t>Втулки амортизатора УАЗ Патриот</t>
  </si>
  <si>
    <t>29.32.30.00.15.00.48.01.1</t>
  </si>
  <si>
    <t>Отопитель салона</t>
  </si>
  <si>
    <t>Печь отопителя УАЗ Патриот</t>
  </si>
  <si>
    <t>Дополнительный насос отопителя салона УАЗ Патриот</t>
  </si>
  <si>
    <t>27.12.40.25.10.10.10.10.1</t>
  </si>
  <si>
    <t>Катушка включения</t>
  </si>
  <si>
    <t>высоковольтного выключателя</t>
  </si>
  <si>
    <t>Катушка надсвечника УАЗ Патриот</t>
  </si>
  <si>
    <t>25.72.11.00.00.12.10.10.1</t>
  </si>
  <si>
    <t>Замок</t>
  </si>
  <si>
    <t>Замки цилиндровые для автотранспортных средств</t>
  </si>
  <si>
    <t>Замок дверной УАЗ</t>
  </si>
  <si>
    <t>20.59.59.00.01.12.10.15.2</t>
  </si>
  <si>
    <t>Реагент для промывки</t>
  </si>
  <si>
    <t>кислые моющие составы для отмывки неорганических солей и железосодержащих отложений в системах обратного осмоса</t>
  </si>
  <si>
    <t>Дисциллированная вода для АКБ</t>
  </si>
  <si>
    <t>Дисцилированная вода для АКБ</t>
  </si>
  <si>
    <t>27.40.14.00.00.00.01.20.1</t>
  </si>
  <si>
    <t>Автомобильная лампа накаливания</t>
  </si>
  <si>
    <t xml:space="preserve">Электрическая лампа, состоит из металлического цоколя, стеклянного баллона, вольфрамовых нитей накала и контактов. </t>
  </si>
  <si>
    <t>Лампочки габаритные 24В</t>
  </si>
  <si>
    <t>Лампочки поворотные 24В</t>
  </si>
  <si>
    <t>Лампа фарная 24В</t>
  </si>
  <si>
    <t>26.51.43.11.11.11.11.10.1</t>
  </si>
  <si>
    <t>Вольтметр</t>
  </si>
  <si>
    <t>Электромеханический магнитоэлектрический переменного тока|</t>
  </si>
  <si>
    <t>Вольтметр УРАЛ генератора 860</t>
  </si>
  <si>
    <t>17.12.14.03.00.00.00.01.2</t>
  </si>
  <si>
    <t>формат А0</t>
  </si>
  <si>
    <t>Бумага для плоттера 0,914х50м</t>
  </si>
  <si>
    <t>Бумага для плоттера 0,914х175м</t>
  </si>
  <si>
    <t>22.19.35.00.00.00.32.01.2</t>
  </si>
  <si>
    <t>Рукав высокого давления</t>
  </si>
  <si>
    <t>резиновый</t>
  </si>
  <si>
    <t>РВД в сборе ДУ-10 резьба BSP 3/8-19 длина-12000 мм</t>
  </si>
  <si>
    <r>
      <t>РВД в сборе ДУ-10 резьба UNF 9/16-18 sk DKOL 90</t>
    </r>
    <r>
      <rPr>
        <vertAlign val="superscript"/>
        <sz val="10"/>
        <color rgb="FF000000"/>
        <rFont val="Times New Roman"/>
        <family val="1"/>
        <charset val="204"/>
      </rPr>
      <t>0</t>
    </r>
    <r>
      <rPr>
        <sz val="10"/>
        <color rgb="FF000000"/>
        <rFont val="Times New Roman"/>
        <family val="1"/>
        <charset val="204"/>
      </rPr>
      <t xml:space="preserve"> M18x1,5  длина-480 mm</t>
    </r>
  </si>
  <si>
    <r>
      <t>РВД в сборе ДУ-10 резьба UNF 9/16-18 sk DKOL 90</t>
    </r>
    <r>
      <rPr>
        <vertAlign val="superscript"/>
        <sz val="10"/>
        <color rgb="FF000000"/>
        <rFont val="Times New Roman"/>
        <family val="1"/>
        <charset val="204"/>
      </rPr>
      <t xml:space="preserve">0 </t>
    </r>
    <r>
      <rPr>
        <sz val="10"/>
        <color rgb="FF000000"/>
        <rFont val="Times New Roman"/>
        <family val="1"/>
        <charset val="204"/>
      </rPr>
      <t>M18x1,5  длина-600 мм</t>
    </r>
  </si>
  <si>
    <t>РВД в зборе ДУ-10 резьба BSP 3/8-19 длина-6500 мм</t>
  </si>
  <si>
    <r>
      <t>РВД в сборе ДУ-20 резьба BSP  3/4-14 sk BSP 90</t>
    </r>
    <r>
      <rPr>
        <vertAlign val="superscript"/>
        <sz val="10"/>
        <color rgb="FF000000"/>
        <rFont val="Times New Roman"/>
        <family val="1"/>
        <charset val="204"/>
      </rPr>
      <t xml:space="preserve">0 </t>
    </r>
    <r>
      <rPr>
        <sz val="10"/>
        <color rgb="FF000000"/>
        <rFont val="Times New Roman"/>
        <family val="1"/>
        <charset val="204"/>
      </rPr>
      <t xml:space="preserve"> 3/4-14 длина-970 мм</t>
    </r>
  </si>
  <si>
    <r>
      <t>РВД в сборе ДУ-20 резьба BSP  3/4-14 sk BSP 45</t>
    </r>
    <r>
      <rPr>
        <vertAlign val="superscript"/>
        <sz val="10"/>
        <color rgb="FF000000"/>
        <rFont val="Times New Roman"/>
        <family val="1"/>
        <charset val="204"/>
      </rPr>
      <t xml:space="preserve">0 </t>
    </r>
    <r>
      <rPr>
        <sz val="10"/>
        <color rgb="FF000000"/>
        <rFont val="Times New Roman"/>
        <family val="1"/>
        <charset val="204"/>
      </rPr>
      <t xml:space="preserve"> 3/4-14 длина-770 мм</t>
    </r>
  </si>
  <si>
    <t>РВД в сборе ДУ-25 резьба BSP  3/4-14 длина-7400 мм</t>
  </si>
  <si>
    <t>20.13.42.00.10.55.00.10.2</t>
  </si>
  <si>
    <t>Нитрат свинца (азотнокислый свинец)</t>
  </si>
  <si>
    <t>химически чистый (х.ч.), 99,5%, ГОСТ 4236-77</t>
  </si>
  <si>
    <t>Свинец хлористый</t>
  </si>
  <si>
    <t>Килограмм</t>
  </si>
  <si>
    <t>20.13.23.00.00.20.10.10.1</t>
  </si>
  <si>
    <t>Кальций</t>
  </si>
  <si>
    <t>Представляет собой белый металл (удельный вес 1,57)</t>
  </si>
  <si>
    <t xml:space="preserve">Кальций углекислый </t>
  </si>
  <si>
    <t>20.13.23.00.00.10.10.10.2</t>
  </si>
  <si>
    <t>Натрий</t>
  </si>
  <si>
    <t>Твердое  вещество (удельный вес 0,97) с металлическим блеском, быстро  тускнеющее  после  разрезания, ГОСТ 3273-75</t>
  </si>
  <si>
    <t xml:space="preserve">Натрий хлористый </t>
  </si>
  <si>
    <t>20.14.61.00.10.10.00.20.1</t>
  </si>
  <si>
    <t>Формалин</t>
  </si>
  <si>
    <t>Марки ФМ, высший сорт, ГОСТ 1625-89</t>
  </si>
  <si>
    <t>22.29.29.00.00.00.20.22.1</t>
  </si>
  <si>
    <t>Полипропиленовая</t>
  </si>
  <si>
    <t xml:space="preserve">Бутылка для хранения химреактивов </t>
  </si>
  <si>
    <t>33.11.11.10.11.00.00</t>
  </si>
  <si>
    <t>Текущее обслуживание металлоконструкций</t>
  </si>
  <si>
    <t>Устранение трещин посредством электродуговой сварки</t>
  </si>
  <si>
    <t xml:space="preserve">Закуп сварочных работ для изготовления реперов </t>
  </si>
  <si>
    <t>43.13.10.17.00.00.00</t>
  </si>
  <si>
    <t>Работы по геофизической разведке</t>
  </si>
  <si>
    <t>Комплекс работ по геофизической разведке</t>
  </si>
  <si>
    <t>проведение аэрогеофизических работ с использованием технологии ZTEM на участке Ушшокинский</t>
  </si>
  <si>
    <t>работа</t>
  </si>
  <si>
    <t>Услуги по организации дополнительного хранения диска с геологической информацией</t>
  </si>
  <si>
    <t>51.22.12.40.12.00.00</t>
  </si>
  <si>
    <t>Услуги, связанные с использованием космических объектов для гидрометеорологического наблюдения и экологического монитори</t>
  </si>
  <si>
    <t>Услуги, связанные с использованием космических объектов для гидрометеорологического наблюдения и экологического мониторинга из космоса</t>
  </si>
  <si>
    <t>Услуги по дешифрованию космоснимков в пределах Катынадырской зоны и Кемпирсайского горно-рудного района</t>
  </si>
  <si>
    <t>63.99.10.30.00.00.00</t>
  </si>
  <si>
    <t>Услуги информационные</t>
  </si>
  <si>
    <t>Услуги по предоставлению и (или) обработке информации</t>
  </si>
  <si>
    <t>Информационный портал для бухгалтеров Учет.kz</t>
  </si>
  <si>
    <t>Услуги на проведение магниторазведочных работ по объекту «Глубинное геологическое картирование м-ба 1:200000 с оценкой прогнозных ресурсов листов M-40-XXII, -XXVIII (Актюбинская область), площадь 10778 км2»</t>
  </si>
  <si>
    <t>Приобретение геологической информации по проекту: Прикаспийская впадина (ЗАПКАЗНЕДРА)</t>
  </si>
  <si>
    <t>47.00.85.20.00.00.00</t>
  </si>
  <si>
    <t>Услуги по торговле розничной газом в баллонах</t>
  </si>
  <si>
    <t>Розничная торговля газом в баллонах</t>
  </si>
  <si>
    <t>Заправка баллонов сжиженным газом пропан-бутан</t>
  </si>
  <si>
    <t>Геофизические исследования скважин по объекту «Поисковые работы на цинковые руды на Краснооктябрьском рудном районе (Костанайская область)»</t>
  </si>
  <si>
    <t>Геофизические исследования скважин по объекту «Поисково-оценочные работы на свинец, цинк на Северо-Актанском рудопроявлении, площадь 0,332 км2 в Северо-Казахстанской области»</t>
  </si>
  <si>
    <t>Услуги по подготовке пакета геолого-геофизической информации по объекту «Проведение поисково-оценочных работ на свинец, цинк на Северо-Актанском рудопроявлении (Северо-Казахстанская область)»</t>
  </si>
  <si>
    <t>71.20.19.13.10.00.00</t>
  </si>
  <si>
    <t>Услуги по испытаниям и анализу</t>
  </si>
  <si>
    <t>Услуги по проведению лабораторных анализов и испытаний прочих</t>
  </si>
  <si>
    <t>Лабораторные исследования по объекту «Проведение поисково-оценочных работ на свинец, цинк на Северо-Актанском рудопроявлении (Северо-Казахстанская область)»</t>
  </si>
  <si>
    <t>82.30.11.25.00.00.00</t>
  </si>
  <si>
    <t>Услуги по поддержки в организации и проведении мероприятий</t>
  </si>
  <si>
    <t xml:space="preserve">Услуги по поддержки в организации и проведении мероприятий </t>
  </si>
  <si>
    <t>Тимбилдинг</t>
  </si>
  <si>
    <t>Услуги обработки данных дистанционного зондирования по проекту «Глубинное геологическое картирование м-ба 1:200000 с оценкой прогнозных ресурсов листов М-40-ХХII, XXVIII (Актюбинская область), площадь 10778 кв.км»</t>
  </si>
  <si>
    <t>Лабораторные исследования по проекту «Поисково-оценочные работы на золото-медные руды на участке Дарбазинский, лист L-42-135-Б, (Кызылординская область), площадь работ 370 кв.км»</t>
  </si>
  <si>
    <t>Лабораторные исследования (внешний контроль) по проекту «Поисково-оценочные работы на золото-медные руды на участке Дарбазинский, лист L-42-135-Б, (Кызылординская область), площадь работ 370 кв.км»</t>
  </si>
  <si>
    <t>Услуги по обучению и развития работников</t>
  </si>
  <si>
    <t>Лабораторные исследования по проекту «Поисковые работы на Терисакканской площади (лист М - 42 - XX)»</t>
  </si>
  <si>
    <t>Лабораторные исследования по проекту «Поисковые работы на Сегизбай-Кульской площади (лист М-42-XXV)»</t>
  </si>
  <si>
    <t>28.92.61.00.00.00.01.01.1</t>
  </si>
  <si>
    <t>Части бурильных и проходческих машин и машин для выемки грунта| части кранов</t>
  </si>
  <si>
    <t>Части бурильных машин</t>
  </si>
  <si>
    <t>Муфта</t>
  </si>
  <si>
    <t>Набор уплотнений</t>
  </si>
  <si>
    <t>Уплотнение</t>
  </si>
  <si>
    <t>Клапан 4/3 D</t>
  </si>
  <si>
    <t>Клапан 4/3 S</t>
  </si>
  <si>
    <t>Корпус гидравлического клапана</t>
  </si>
  <si>
    <t>Ремкомплект клапанов и цилиндра</t>
  </si>
  <si>
    <t>Шланг</t>
  </si>
  <si>
    <t>Гидромотор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</si>
  <si>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</si>
  <si>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</si>
  <si>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</si>
  <si>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Поршень насоса</t>
  </si>
  <si>
    <t>Уплотнительное кольцо</t>
  </si>
  <si>
    <t>Прокладка цилиндра</t>
  </si>
  <si>
    <t>Гайка держателя поршня</t>
  </si>
  <si>
    <t>Шайба держателя поршня</t>
  </si>
  <si>
    <t>Держатель поршня</t>
  </si>
  <si>
    <t>Цилиндр керамический</t>
  </si>
  <si>
    <t>Шток поршня</t>
  </si>
  <si>
    <t>22.22.12.30.00.00.00.10.1</t>
  </si>
  <si>
    <t>Мешки</t>
  </si>
  <si>
    <t>Геологические мешки для проб 30х40 см</t>
  </si>
  <si>
    <t>Геологические мешки для проб 20х30 см</t>
  </si>
  <si>
    <t>Геологические мешки для проб 30х50 см</t>
  </si>
  <si>
    <t>Геологические мешки для проб 40х60 см</t>
  </si>
  <si>
    <t>26.20.11.00.00.01.14.10.1</t>
  </si>
  <si>
    <t>Ноутбук</t>
  </si>
  <si>
    <t>Мультимедийный, Высокий уровень общей производительности, в том числе и графической . Модель может включать несколько мощных процессоров. Дисплей с высоким разрешением, диагональ - не менее 15''. Оригинальный и стильный дизайн. Большие габариты и вес.</t>
  </si>
  <si>
    <t>Ноутбук офисный для проведения презентаций</t>
  </si>
  <si>
    <t>Ноутбук для графических работ</t>
  </si>
  <si>
    <t>26.30.60.00.00.00.25.10.1</t>
  </si>
  <si>
    <t>Монтажный</t>
  </si>
  <si>
    <t>Силовой кабель для подключения к мотор-генератору (в комплекте три жилы) CLM2M-A</t>
  </si>
  <si>
    <t>26.20.13.00.00.03.21.10.1</t>
  </si>
  <si>
    <t>Устройство</t>
  </si>
  <si>
    <t>Промышленное. Программирующие микросхемы ПЗУ (ПЗУ с ультрафиолетовым стиранием, ППЗУ, флэш-память).</t>
  </si>
  <si>
    <t xml:space="preserve"> Cистемная Флэш-карта MTU-5A</t>
  </si>
  <si>
    <t>Кабель в сборе 220V марки КГ-2х3.5</t>
  </si>
  <si>
    <t>25.99.29.00.80.01.08.01.1</t>
  </si>
  <si>
    <t>Разъем</t>
  </si>
  <si>
    <t>тип TNC</t>
  </si>
  <si>
    <t>Разъем GPS (мама) панельный марки TNC</t>
  </si>
  <si>
    <t>25.99.29.00.80.01.01.01.1</t>
  </si>
  <si>
    <t>тип BNC</t>
  </si>
  <si>
    <t>Разъем на кабель GPS (мама и папа) марки BNC</t>
  </si>
  <si>
    <t>Кабель для магнитных датчиков (SCL20)</t>
  </si>
  <si>
    <t>27.90.40.05.40.00.00.01.1</t>
  </si>
  <si>
    <t>Зарядное устройство</t>
  </si>
  <si>
    <t>Бытовое внешнее зарядное устройство</t>
  </si>
  <si>
    <t>Зарядное устройство для 4 батарей (BT-4)</t>
  </si>
  <si>
    <t>Электрический кабель, 300м в катушке, коаксиальный (4 секции по 75м) RG59U</t>
  </si>
  <si>
    <t>Cистемная Флэш-карта  TXU-30</t>
  </si>
  <si>
    <t>27.20.21.00.00.00.01.10.1</t>
  </si>
  <si>
    <t>Аккумулятор</t>
  </si>
  <si>
    <t>Батарея 6МТС-9АП свинцово-кислотной электрохимической системы многоразового действия, стартерная предназначена для групп двигателей с одновременным питанием других потребителей электрической энергии мотоциклов и мотороллеров.</t>
  </si>
  <si>
    <t>Аккумулятор свинцовый</t>
  </si>
  <si>
    <t>26.11.30.00.14.11.13.11.1</t>
  </si>
  <si>
    <t>Микросхема</t>
  </si>
  <si>
    <t xml:space="preserve">Интегральная, аналоговая, ГОСТ 17021-88 </t>
  </si>
  <si>
    <t>Микросхема МС33111D</t>
  </si>
  <si>
    <t>Микросхема М62364FP</t>
  </si>
  <si>
    <t>Микросхема КIА278R06PI</t>
  </si>
  <si>
    <t>28.29.82.00.00.00.14.40.1</t>
  </si>
  <si>
    <t>Плата</t>
  </si>
  <si>
    <t>электронного коллектора</t>
  </si>
  <si>
    <t>Плата ET-110512b589VHF-V3.7FM</t>
  </si>
  <si>
    <t>27.12.10.16.11.11.01.01.1</t>
  </si>
  <si>
    <t>Предохранитель</t>
  </si>
  <si>
    <t>переменного тока, для защиты силовых трансформаторов и линий - Т, с мелкозернистым кварцевым наполнителем - К</t>
  </si>
  <si>
    <t>Предохранитель  F15A</t>
  </si>
  <si>
    <t>26.30.40.00.00.00.01.30.1</t>
  </si>
  <si>
    <t>Антенна</t>
  </si>
  <si>
    <t>Для аппаратуры переносной и установки на автотранспортных средствах. Штырьевая.</t>
  </si>
  <si>
    <t>Антенна М-285</t>
  </si>
  <si>
    <t>26.40.41.00.00.00.41.10.1</t>
  </si>
  <si>
    <t>Микрофон</t>
  </si>
  <si>
    <t xml:space="preserve">для применения в радиогарнитурах. </t>
  </si>
  <si>
    <t>Микрофон с DTMF клавиатурой</t>
  </si>
  <si>
    <t>27.20.11.00.00.00.07.83.1</t>
  </si>
  <si>
    <t>Элемент питания</t>
  </si>
  <si>
    <t>на напряжение 12,0 В</t>
  </si>
  <si>
    <t>Кабель питания 12V</t>
  </si>
  <si>
    <t>Монтажный.</t>
  </si>
  <si>
    <t>Коаксиальный кабель в сборе таблеткой (основание под адаптер антенны)  QCA-01</t>
  </si>
  <si>
    <t>27.20.21.00.00.00.04.15.1</t>
  </si>
  <si>
    <t>Прочий, не входящий в другие группировки</t>
  </si>
  <si>
    <t>Аккумулятор  Inspired Energy 10.8V (NI2020HD Lithium ion Battery)</t>
  </si>
  <si>
    <t>26.51.12.00.00.14.19.11.1</t>
  </si>
  <si>
    <t>Аппаратура для гравиметрических исследований</t>
  </si>
  <si>
    <t>Приборы гравиметрические</t>
  </si>
  <si>
    <t>USB интерфейс</t>
  </si>
  <si>
    <t>26.30.60.00.00.00.14.10.1</t>
  </si>
  <si>
    <t>Источник питания</t>
  </si>
  <si>
    <t>Автономный никель-кадмиевый</t>
  </si>
  <si>
    <t xml:space="preserve">Аккумулятор Trimble </t>
  </si>
  <si>
    <t>27.20.11.00.00.00.08.01.1</t>
  </si>
  <si>
    <t>Блок автономного питания</t>
  </si>
  <si>
    <t>в комплекте блок, зарядное устройство, кабель</t>
  </si>
  <si>
    <t>Комплект внешнего питания для радиомодемов  Trimble HPB 450/TDL 450H (батарея в кожухе и зарядное устройство)</t>
  </si>
  <si>
    <t>27.90.40.05.15.00.00.01.1</t>
  </si>
  <si>
    <t>Устройство для заряда электрических аккумуляторов энергией внешнего источника от сети переменного тока напряжением 220 Вольт</t>
  </si>
  <si>
    <t xml:space="preserve">Зарядное устройство внешнего питания для радиомодемов Trimble HPB 450/TDL 450H </t>
  </si>
  <si>
    <t>Зарядное устройство (TSC3 Ranger 3)</t>
  </si>
  <si>
    <t>Кабель 7P Lemo to USB-A</t>
  </si>
  <si>
    <t>26.30.40.00.00.00.02.10.1</t>
  </si>
  <si>
    <t>Наружная. Для приема через связь спутниковую.</t>
  </si>
  <si>
    <t>Радио антенна от приемника   UHF</t>
  </si>
  <si>
    <t>Блок питания для контроллера TSC3</t>
  </si>
  <si>
    <t>27.31.12.00.00.24.10.11.2</t>
  </si>
  <si>
    <t>Оптический кабель</t>
  </si>
  <si>
    <t>Кабели с фигурным сердечником, имеющие в середине фигурный пластмассовый сердечник с пазами, в которых содержится оптоволокно</t>
  </si>
  <si>
    <t>Радиоантенный кабель</t>
  </si>
  <si>
    <t>Кабель для связи GPS</t>
  </si>
  <si>
    <t>Аккумулятор Trimble R10 Base Kit</t>
  </si>
  <si>
    <t>Радиоантенна Trimble R10</t>
  </si>
  <si>
    <t xml:space="preserve">Аккумулятор Trimble DINI </t>
  </si>
  <si>
    <t>Аккумулятор DC 7,4 13,3 Wh</t>
  </si>
  <si>
    <t>Блок питания  QPS-01</t>
  </si>
  <si>
    <t>27.20.11.00.00.00.06.45.1</t>
  </si>
  <si>
    <t>Аккумуляторные батареи для радиостанции  емкостью от 2200 - 2400 мА/ч</t>
  </si>
  <si>
    <t>Блок питания</t>
  </si>
  <si>
    <t>Кабель GPS</t>
  </si>
  <si>
    <t>Аккумулятор 12ВV</t>
  </si>
  <si>
    <t>Кабель обмена PLRZ</t>
  </si>
  <si>
    <t>Аккумулятор внутренний LC-R122R2P</t>
  </si>
  <si>
    <t>Кабель обмена  SNSR</t>
  </si>
  <si>
    <t>27.20.11.00.00.00.07.10.1</t>
  </si>
  <si>
    <t>Батарейка мизинчиковая типа АА</t>
  </si>
  <si>
    <t>22.23.14.00.00.78.13.10.1</t>
  </si>
  <si>
    <t>Комплектующие к карнизу</t>
  </si>
  <si>
    <t>Треугольная пластиковая плата для предотвращения отгибания бленды для карниза</t>
  </si>
  <si>
    <t>Плата осциллятора</t>
  </si>
  <si>
    <t>Флэш-карта</t>
  </si>
  <si>
    <t>26.20.16.14.11.11.11.15.1</t>
  </si>
  <si>
    <t>Плата интерфейса</t>
  </si>
  <si>
    <t>комплектующая часть к принтеру</t>
  </si>
  <si>
    <t>Плата усилителей электрическая</t>
  </si>
  <si>
    <t>Плата усилителей магнитная</t>
  </si>
  <si>
    <t>Плата питания</t>
  </si>
  <si>
    <t>Плата процессоров</t>
  </si>
  <si>
    <t>26.40.52.00.00.00.11.70.1</t>
  </si>
  <si>
    <t>Дисплей</t>
  </si>
  <si>
    <t>ЖК дисплей</t>
  </si>
  <si>
    <t>26.51.44.00.00.00.06.11.1</t>
  </si>
  <si>
    <t>Измеритель</t>
  </si>
  <si>
    <t>Для измерения коэффициента ошибок. ГОСТ 26783-85</t>
  </si>
  <si>
    <t>Модуль клавиатуры</t>
  </si>
  <si>
    <t>Плата коннекторов</t>
  </si>
  <si>
    <t>Плата инвертора</t>
  </si>
  <si>
    <t>Плата индикации</t>
  </si>
  <si>
    <t>Предусилитель магнитного датчика МТС-50Н (4343)</t>
  </si>
  <si>
    <t>Предусилитель магнитного датчика АМТС-30 (4348)</t>
  </si>
  <si>
    <t>Плата процессора</t>
  </si>
  <si>
    <t xml:space="preserve">Плата </t>
  </si>
  <si>
    <t>28.99.11.00.00.00.01.01.1</t>
  </si>
  <si>
    <t>Оборудование переплетное, включая брошюровочные машины</t>
  </si>
  <si>
    <t>Машины фальцевальные для обработки листов и тетрадей</t>
  </si>
  <si>
    <t>Переплетная машина CombBind C210</t>
  </si>
  <si>
    <t>Резиновый</t>
  </si>
  <si>
    <t>Шланг РВД</t>
  </si>
  <si>
    <t>26.51.12.00.00.18.10.05.1</t>
  </si>
  <si>
    <t>Спутниковый геодезический приемник</t>
  </si>
  <si>
    <t>двухчастотный, двухсистемные, принимающие сигналы ГЛОНАСС и GPS, кодово-фазовый</t>
  </si>
  <si>
    <t xml:space="preserve">Комплект спутникового геодезического оборудования Trimble R10 Lite </t>
  </si>
  <si>
    <t>31.01.11.00.00.00.06.01.1</t>
  </si>
  <si>
    <t>Стеллаж</t>
  </si>
  <si>
    <t>Из стали. Допустимая нагрузка на одну полку - до 100 кг, на секцию до 500 кг. Стеллаж с 4-мя полками.</t>
  </si>
  <si>
    <t>Стеллаж металический</t>
  </si>
  <si>
    <t>31.01.11.00.00.00.01.09.1</t>
  </si>
  <si>
    <t>Стол</t>
  </si>
  <si>
    <t>Угловой. Металлокаркас. Покрытие - ламинированный ДСП. Габариты длина/ширина/высота до 1800/800/800 мм.</t>
  </si>
  <si>
    <t>Верстак (стол)</t>
  </si>
  <si>
    <t>26.20.40.00.00.00.41.10.1</t>
  </si>
  <si>
    <t>Источник бесперебойного питания</t>
  </si>
  <si>
    <t xml:space="preserve">Резервный. 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 </t>
  </si>
  <si>
    <t>09.10.11.17.00.00.00</t>
  </si>
  <si>
    <t>Работы  по извлечению пород</t>
  </si>
  <si>
    <t>Горные работы по объекту «Поисковые работы на Терисакканской площади (лист М - 42 - XX)»</t>
  </si>
  <si>
    <t>Горные работы по объекту «Поисковые работы на Сегизбай-Кульской площади (лист М-42-XXV)»</t>
  </si>
  <si>
    <t>Услуг по подготовке геолого-геофизических материалов на электронных носителях по объекту «Глубинное геологическое картирование  м-ба 1:200000 с оценкой прогнозных ресурсов  листов М-40-ХХII,   XXVIII (Актюбинская область)», площадь 10778 кв. км»</t>
  </si>
  <si>
    <t>Услуги по подготовке геолого-геофизических материалов на электронных носителях по объекту «Глубинное геологическое картирование  м-ба 1:200000 с оценкой прогнозных ресурсов  листов   М-40-ХХII, XXVIII (Актюбинская область), площадь 10778 кв. км»</t>
  </si>
  <si>
    <t>Приобритение пакета геологической информации по участку Арго (ранее 4 проекта (Илюка))</t>
  </si>
  <si>
    <t>Услуги по разработке раздела ОВОС проекта по участку Арго (ранее 4 проекта (Илюка))</t>
  </si>
  <si>
    <t>Одна работа</t>
  </si>
  <si>
    <t>Аренда футбольного поля</t>
  </si>
  <si>
    <t>Подготовка и повышение квалификации/Обучение «Эффективное применение MS Excel в обработке данных, элементы финансового анализа»</t>
  </si>
  <si>
    <t>Подготовка и повышение квалификации/Обучение «Управление оборотными активами. Управление прибылью и эффективностью бизнеса»</t>
  </si>
  <si>
    <t>Обработка проб Ревнюшинская площадь</t>
  </si>
  <si>
    <t>630000000</t>
  </si>
  <si>
    <t>Лабораторные исследования по участку Северо-Актанский</t>
  </si>
  <si>
    <t>590000000</t>
  </si>
  <si>
    <t>Услуги по копированию геологической информации по участку Косколь в Кызылординской области</t>
  </si>
  <si>
    <t>Лабораторные исследования по участку РЗМ</t>
  </si>
  <si>
    <t>Информацию из земельного кадастра о местоположении земельных участков по проекту «Оценка перспектив выявления месторождений редкоземельных металлов по основным рудным провинциям Казахстана»</t>
  </si>
  <si>
    <t>49.32.12.20.00.00.00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</si>
  <si>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</si>
  <si>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</si>
  <si>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Услуга аренды легкового автотранспортного средста с водителем для РФ «Севергеология»</t>
  </si>
  <si>
    <t>391010000</t>
  </si>
  <si>
    <t>49.39.34.10.00.00.00</t>
  </si>
  <si>
    <t>Услуги автобусов по перевозкам пассажиров на длительные расстояния не по расписанию</t>
  </si>
  <si>
    <t>Транспортные услуги по перевозке вахтовых работников на участок Северо-Актанский</t>
  </si>
  <si>
    <t>593433100</t>
  </si>
  <si>
    <t>94.12.10.24.00.00.00</t>
  </si>
  <si>
    <t>Услуги рейтингового агентства</t>
  </si>
  <si>
    <t>Лабораторные исследования и обработка проб по участку Айке</t>
  </si>
  <si>
    <t>проведение геофизического исследования скважин по участку Айке</t>
  </si>
  <si>
    <t xml:space="preserve">Ноутбук Appel MacBook Air 13.3 (core i5) </t>
  </si>
  <si>
    <t>Источник бесперебойного питания UPS APC Back BX650LI-GR</t>
  </si>
  <si>
    <t>Клиентская лицензия на 2 (два) рабочих мест к Программе «1С: Предприятие 8»</t>
  </si>
  <si>
    <t>14.12.11.00.00.81.11.10.2</t>
  </si>
  <si>
    <t>Костюм мужской</t>
  </si>
  <si>
    <t>Тип А. ГОСТ 27653-88.  Состоит из куртки и брюк. Из хлопчатобумажной ткани.</t>
  </si>
  <si>
    <t>Спецодежда летняя для геофизиков</t>
  </si>
  <si>
    <t xml:space="preserve">Спецодежда летняя для водителей </t>
  </si>
  <si>
    <t>Спецодежда летняя для буровиков</t>
  </si>
  <si>
    <t>15.20.31.00.00.00.14.10.1</t>
  </si>
  <si>
    <t>Ботинки мужские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</si>
  <si>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</si>
  <si>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Ботинки для геофизиков</t>
  </si>
  <si>
    <t>Пар</t>
  </si>
  <si>
    <t>Ботинки для водителей</t>
  </si>
  <si>
    <t xml:space="preserve">Ботинки для буровиков </t>
  </si>
  <si>
    <t>16.10.39.00.00.00.00.05.2</t>
  </si>
  <si>
    <t>Древесина грубообработанная прочая (включая расколотые бревна и колья)</t>
  </si>
  <si>
    <t>Прочая, не включенная в другие группировки</t>
  </si>
  <si>
    <t xml:space="preserve">Колышки 2*2*800 мм. </t>
  </si>
  <si>
    <t>31.09.11.00.00.00.30.01.1</t>
  </si>
  <si>
    <t>Кровать полевая раскладная</t>
  </si>
  <si>
    <t>полевая, раскладная, складывающаяся металлическая рама с откидными металлическими ножками из стальной электросварной трубы, с натянутым на нее полотном из плотной ткани</t>
  </si>
  <si>
    <t xml:space="preserve">Раскладушка </t>
  </si>
  <si>
    <t>28.15.21.00.00.00.10.01.1</t>
  </si>
  <si>
    <t>Цепь</t>
  </si>
  <si>
    <t>цепь приводная роликовая однорядная</t>
  </si>
  <si>
    <t>Цепь ½ pix 4wdx96 pi</t>
  </si>
  <si>
    <t>1 357 498,46</t>
  </si>
  <si>
    <t>27.12.40.53.10.10.10.01.1</t>
  </si>
  <si>
    <t>Прокладка</t>
  </si>
  <si>
    <t>Комплект прокладки</t>
  </si>
  <si>
    <t>28.30.93.00.00.00.16.17.1</t>
  </si>
  <si>
    <t>Насос</t>
  </si>
  <si>
    <t>шестеренный к гидравлической системе</t>
  </si>
  <si>
    <t>Гидравлический смазывающий насос</t>
  </si>
  <si>
    <t>28.49.21.00.00.00.10.11.1</t>
  </si>
  <si>
    <t>Шпиндельная втулка</t>
  </si>
  <si>
    <t>29.32.30.00.04.03.03.09.1</t>
  </si>
  <si>
    <t>Вал первичный (ведущий)</t>
  </si>
  <si>
    <t>коробка передач - многохступенчатая, многовальная</t>
  </si>
  <si>
    <t>Главный вал</t>
  </si>
  <si>
    <t>28.15.10.00.00.00.11.22.1</t>
  </si>
  <si>
    <t>Подшипник качения шариковый</t>
  </si>
  <si>
    <t>Подшипник качения шариковый радиальный однорядный с упорным бортом на наружном кольце</t>
  </si>
  <si>
    <t>Шариковый упорный подшипник</t>
  </si>
  <si>
    <t>Вал первичный, шлицевой вращателя</t>
  </si>
  <si>
    <t>43.13.10.12.00.00.00</t>
  </si>
  <si>
    <t>буровые работы</t>
  </si>
  <si>
    <t>Буровые работы на участоке Верхнеэспинский</t>
  </si>
  <si>
    <t>43.13.10.18.00.00.00</t>
  </si>
  <si>
    <t>Работы по геологической разведке</t>
  </si>
  <si>
    <t>Комплекс работ по геологической разведке</t>
  </si>
  <si>
    <t>Камеральные работы (составление отчета) на участоке Верхнеэспинский</t>
  </si>
  <si>
    <t>Буровые работы на участоке Прикаспийский</t>
  </si>
  <si>
    <t>230000000</t>
  </si>
  <si>
    <t>работы по составлению окончательного отчета по результатам геологоразведочных работ по проекту «Оценка перспектив выявления месторождений редкоземельных металлов по основным рудным провинциям Казахстана»</t>
  </si>
  <si>
    <t>26.20.21.01.17.11.11.05.1</t>
  </si>
  <si>
    <t>USB-флеш-накопитель, Интерфейс - USB 2.0, емкость - 4 Гб</t>
  </si>
  <si>
    <t>Бензин марки Аи-92 по карточной системе</t>
  </si>
  <si>
    <t>Дизельное топливо по карточной системе</t>
  </si>
  <si>
    <t xml:space="preserve">Ботинки рабочие </t>
  </si>
  <si>
    <t xml:space="preserve">Ботинки с высоким берцем </t>
  </si>
  <si>
    <t>82.99.19.12.00.00.00</t>
  </si>
  <si>
    <t>Услуги по участию в мероприятиях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</si>
  <si>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</si>
  <si>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>Всемирный Горный Конгресс 2018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</si>
  <si>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</si>
  <si>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</si>
  <si>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</si>
  <si>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 xml:space="preserve">УСЛУГИ АУДИТА СПЕЦИАЛЬНОГО НАЗНАЧЕНИЯ ЗА 2017 </t>
  </si>
  <si>
    <t>По доставке геологических проб</t>
  </si>
  <si>
    <t>631000000</t>
  </si>
  <si>
    <t xml:space="preserve">Услуги аренды автомашины </t>
  </si>
  <si>
    <t>Услуги по обработке керновых проб с доведением размера частиц до 0,074 мм  по объекту «Проведение поисковых работ на цинковые руды на Краснооктябрьском рудном районе (Костанайская область)»</t>
  </si>
  <si>
    <t>390000000</t>
  </si>
  <si>
    <t>Лабораторные исследования по проекту «Поисковые работы на медно-колчеданные и медно-порфировые  руды в пределах Катынадырской зоны и Кемпирсайского горно-рудного района…»</t>
  </si>
  <si>
    <t>Лабораторные исследования по проекту «Глубинное геологическое картирование м-ба 1:200000 с оценкой прогнозных ресурсов листов М-40-ХХІІ, ХХVIII (Актюбинская область), площадь 10778 кв. км»</t>
  </si>
  <si>
    <t>Лабораторные исследования по проекту «Глубинное геологическое картирование м-ба 1:200000 с оценкой прогнозных ресурсов листов М-40-ХХІІ, ХХVIII (Актюбинская область), площадь 10778 кв. км» (палинологический анализ)</t>
  </si>
  <si>
    <t>Лабораторные исследования в рамках проекта «Поисково-оценочные работы на редкие металлы на участке Верхнеэспинский, (Восточно-Казахстанская область, площадь работ 310,4 кв.км)»</t>
  </si>
  <si>
    <t>14 133 238,00</t>
  </si>
  <si>
    <t>Аудиторские услуги</t>
  </si>
  <si>
    <t>25.99.24.00.00.12.11.10.1</t>
  </si>
  <si>
    <t>Рамка</t>
  </si>
  <si>
    <t>рамки для картин</t>
  </si>
  <si>
    <t>Рамки для карт Республики Казахстан</t>
  </si>
  <si>
    <t>25.99.21.00.00.10.10.10.1</t>
  </si>
  <si>
    <t>Шкафы несгораемые металлические</t>
  </si>
  <si>
    <t>22.11.17.00.00.12.11.10.1</t>
  </si>
  <si>
    <t>Автошина</t>
  </si>
  <si>
    <t>Размер:165/70R13. Шина резиновая пневматическая новая  для легковых автомобилей. Конструкция шины: радиальная. Комплектность: камерная шина. Номинальный диаметр обода: 13. Летняя шина.</t>
  </si>
  <si>
    <t xml:space="preserve">391 071,48 </t>
  </si>
  <si>
    <t>13.99.19.00.00.00.20.15.1</t>
  </si>
  <si>
    <t>Лента липкая изоляционная</t>
  </si>
  <si>
    <t>из нетканого материала, ГОСТ 28018-89</t>
  </si>
  <si>
    <t>Изолента 0,18*19мм типа ПВХ (черный)</t>
  </si>
  <si>
    <t>Рулон</t>
  </si>
  <si>
    <t>Изолента 0,18*19мм типа ПВХ (синий)</t>
  </si>
  <si>
    <t>Изолента 0,18*19мм типа ПВХ (желтый)</t>
  </si>
  <si>
    <t xml:space="preserve">3 281,3 </t>
  </si>
  <si>
    <t>Изолента 0,18*19мм типа ПВХ (красный)</t>
  </si>
  <si>
    <t>Изолента 0,18*19мм типа ПВХ (зеленый)</t>
  </si>
  <si>
    <t>Изолента 0,18*19мм типа ПВХ (белый)</t>
  </si>
  <si>
    <t>13.99.19.00.00.00.20.10.2</t>
  </si>
  <si>
    <t>Изолента хлопчатобумажная</t>
  </si>
  <si>
    <t>односторонняя, ГОСТ 2162-97</t>
  </si>
  <si>
    <t>Изолента х/б 0,4мм *19мм*26м</t>
  </si>
  <si>
    <t xml:space="preserve">52 505,6 </t>
  </si>
  <si>
    <t>31.00.12.00.00.01.01.19.2</t>
  </si>
  <si>
    <t>Мебельный гарнитур</t>
  </si>
  <si>
    <t>В комлекте: стол для руководителя ЛДСП, шкаф для документов ЛДСП, тумба роликовая, гардероб ЛДСП, стол приставной на одной металлической ножке.</t>
  </si>
  <si>
    <t>Мебельный гарнитур для руководителя</t>
  </si>
  <si>
    <t>842 956,38</t>
  </si>
  <si>
    <t>31.00.12.00.00.01.01.23.1</t>
  </si>
  <si>
    <t>комплект мебели состоящий из шкафов, столов,тумб, стульев/кресел</t>
  </si>
  <si>
    <t>Мебельный гарнитур для сотрудников</t>
  </si>
  <si>
    <t>6 571 723,21</t>
  </si>
  <si>
    <t>Проходка поверхностных горных выработок (канав)  на участке «Майлишат» в пределах Баканасской площади Восточно-Казахстанской области</t>
  </si>
  <si>
    <t>8 000 000,00</t>
  </si>
  <si>
    <t>Проходка поверхностных горных выработок (канав) на участке «Суровский» в Восточно-Казахстанской области</t>
  </si>
  <si>
    <t>2 393 600,00</t>
  </si>
  <si>
    <t>Бурение поисковых колонковых скважин с отбором керна на участке «Майлишат» в пределах Баканасской площади Восточно-Казахстанской области</t>
  </si>
  <si>
    <t>60 000 000,00</t>
  </si>
  <si>
    <t>Бурение поисковых колонковых скважин с отбором керна на участке «Суровский» в Восточно-Казахстанской области</t>
  </si>
  <si>
    <t>80 856 104,00</t>
  </si>
  <si>
    <t>Топливо дизельное в рамках государственного задания (наливом)</t>
  </si>
  <si>
    <t>Геофизические исследования в скважинах по объекту «Поисковые работы на медно-колчеданные руды и медно-порфировые руды в пределах Катынадырской зоны и Кемпирсайского горнорудного района, листы: М-40-46-А, В; М-40-58-А, Б (зап. пол), М-40-58-В, Г (зап. пол.), М-40-70-А,Б,В; 71-А, в Актюбинской области.</t>
  </si>
  <si>
    <t xml:space="preserve">Услуги по сопровождению горнопроходческих работ (проходка шурфов и канав) по объекту «Поисковые работы на медно-колчеданные руды и медно-порфировые руды в пределах Катынадырской зоны и Кемпирсайского горнорудного района, листы: М-40-46-А, В; М-40-58-А, Б (зап. пол), М-40-58-В, Г (зап. пол.), М-40-70-А,Б,В; 71-А, в Актюбинской области.
</t>
  </si>
  <si>
    <t>5 595 000,00</t>
  </si>
  <si>
    <t>Услуги по копированию геологической информации</t>
  </si>
  <si>
    <t>Участие в семинаре «Расчеты и начисление заработной платы, оплата больничных, отпусков. Порядок исчисления средней заработной платы. Налогообложение физических лиц. Ведение заработной платы в программном обеспечении 1С:Бухгалтерия, автоматическое заполнение формы 200.00 в том числе изменение в правилах исчисления и перечисления ОПВ и соц.отчислении»</t>
  </si>
  <si>
    <t>Оценка права недропользования по участку Озерное в Карагандинской области</t>
  </si>
  <si>
    <t>Услуги по разработке раздела ОВОС по проекту Тектурмасском ультрабазитовом поясе, расположенном в Карагандинской области</t>
  </si>
  <si>
    <t>Услуги по разработке раздела ОВОС по проекту Чарском ультрабазитовом поясе, расположенном в Восточно-Казахстанской области</t>
  </si>
  <si>
    <t>Услуги по разработке раздела ОВОС по проекту Шидерты-Экибастузском ультрабазитовом поясе, расположенном в Павлодарской области</t>
  </si>
  <si>
    <t>71.20.12.19.10.00.00</t>
  </si>
  <si>
    <t>Услуги по анализу в нефтегазовой отрасли</t>
  </si>
  <si>
    <t>Услуги по проведению анализа моторного масла Fastroil Force F500 Diesel  SAE 15W40 CL-4</t>
  </si>
  <si>
    <t>25.73.60.00.00.10.10.10.1</t>
  </si>
  <si>
    <t>Инструмент</t>
  </si>
  <si>
    <t>Для бурения скальных пород или грунтов с рабочей частью</t>
  </si>
  <si>
    <t>Колонковый набор в сборе L=3m Н</t>
  </si>
  <si>
    <t>Колонковый набор в сборе L=3m N</t>
  </si>
  <si>
    <t>Корпус кернорвателя HQ3</t>
  </si>
  <si>
    <t>Корпус кернорвателя NQ3</t>
  </si>
  <si>
    <t>Кернорвательные кольца HQ3</t>
  </si>
  <si>
    <t>Кернорвательные кольца NQ3</t>
  </si>
  <si>
    <t>Упорное кольцо кернорвателя HQ3</t>
  </si>
  <si>
    <t>Упорное кольцо кернорвателя NQ3</t>
  </si>
  <si>
    <t>Алмазная коронка 23И3АГТ Д95,6</t>
  </si>
  <si>
    <t>Алмазная коронка 23И3АГТ Д75,3</t>
  </si>
  <si>
    <t>Гидравлический трубодержатель в комплекте с плашками NQ HQ PQ</t>
  </si>
  <si>
    <t xml:space="preserve">Труборез HQ </t>
  </si>
  <si>
    <t>Труборез  NQ</t>
  </si>
  <si>
    <t>22.11.17.11.15.13.11.40.1</t>
  </si>
  <si>
    <t>Размер:225/75R16C.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</si>
  <si>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Автошины всесезонные для УАЗ</t>
  </si>
  <si>
    <t>22.11.13.00.00.11.20.23.1</t>
  </si>
  <si>
    <t>Шина</t>
  </si>
  <si>
    <t>Размер: 425/85R21. (1260х425-533Р) Шина резиновая пневматическая новая для автобусов или автомобилей грузовых. Конструкция шины: радиальная.  Комплектность: камерная шина.</t>
  </si>
  <si>
    <t>Автошины всесезонные для Урал</t>
  </si>
  <si>
    <t>25.12.10.00.00.10.10.10.4</t>
  </si>
  <si>
    <t>Дверь</t>
  </si>
  <si>
    <t>Металлическая предназначена для использования в строительных металлоконструкциях</t>
  </si>
  <si>
    <t>Металлическая дверь</t>
  </si>
  <si>
    <t>25.93.13.00.00.10.11.10.3</t>
  </si>
  <si>
    <t>Решетки, сетки и ограждения</t>
  </si>
  <si>
    <t>Сварные из проволоки из черных металлов</t>
  </si>
  <si>
    <t xml:space="preserve">Металлическая решетка </t>
  </si>
  <si>
    <t>26.51.12.00.00.14.19.13.1</t>
  </si>
  <si>
    <t>Аппаратура для электромагнитных исследований</t>
  </si>
  <si>
    <t>Interconnect board (Плата)</t>
  </si>
  <si>
    <t>Кабель для соединения с GPS с разъёмами (папа) марки TNC и BNC</t>
  </si>
  <si>
    <t>Вращатель в сборе</t>
  </si>
  <si>
    <t>29.32.30.00.05.03.02.03.1</t>
  </si>
  <si>
    <t>Раздаточная коробка</t>
  </si>
  <si>
    <t>с блокированным приводом</t>
  </si>
  <si>
    <t>Комплект деталей для коробки переключения передач (трансмиссия)</t>
  </si>
  <si>
    <t>Геофизические иследования методом заряда по проекту «Поисковые работы на медно-колчеданные и медно-порфировые руды в пределах Катынадырской зоны и Кемпирсайского горнорудного района, листы: М-40-46-А, В; М-40-58-А, Б  (зап. пол), М-40-58-В, Г (зап. пол.), М-40-70-А, Б, В; 71-А, в Актюбинской области»</t>
  </si>
  <si>
    <t>Лабораторные исследования (анализ валовой концентрации элементов) по объекту «Крупномасштабные площадные поисковые работы на выявление золото-полиметаллических месторождений в Зыряновском рудном районе, Ревнюшинская площадь, в Восточно-Казахстанской области»</t>
  </si>
  <si>
    <t xml:space="preserve">Услуг по копированию геологической информации по проекту Шевченковского месторождения кобальт-никелевых руд в Костанайской области </t>
  </si>
  <si>
    <t>Услуг по копированию геологической информации по проекту Теллур-Степокского рудного поля золото - полиметаллических руд в Акмолинской области</t>
  </si>
  <si>
    <t>110000000</t>
  </si>
  <si>
    <t>49.41.20.15.00.00.00</t>
  </si>
  <si>
    <t>Услуги по аренде грузового автотранспорта (полуприцеп) с водителем</t>
  </si>
  <si>
    <t>Услуг по аренде грузового автотранспорта с водителем</t>
  </si>
  <si>
    <t>Разработка проекта поисковых работ по участку Арго (ранее 4 проекта (Илюка)</t>
  </si>
  <si>
    <t>Геофизические исследования скважин по объекту ГГК-200 (Актюбинская область)</t>
  </si>
  <si>
    <t>Лабораторные исследования (шлифы 2 категории) по проекту «Оценка перспектив выявления месторождений редкоземельных металлов по основным рудным провинциям Казахстана»</t>
  </si>
  <si>
    <t>Приобретение по подготовке геолого - геофизической информации на электронных носителях по проекту «Оценка перспектив выявлений редкоземельных месторождений по Южному Казахстану»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</si>
  <si>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</si>
  <si>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</si>
  <si>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Услуг по медицинскому осмотру (освидетельствования) работников Общества</t>
  </si>
  <si>
    <t>Лабораторные исследования (внешний контроль)</t>
  </si>
  <si>
    <t>Лабораторные исследования (групповые пробы)</t>
  </si>
  <si>
    <t>Услуга по проведению технологических исследований проб по объекту «Поисково-оценочные работы на редкие металлы на участке Верхнеэспинский (Восточно-Казахстанская область, площадь работ 310,4 кв. км)»</t>
  </si>
  <si>
    <t>63.11.11.20.30.00.00</t>
  </si>
  <si>
    <t>Услуги по обработке данных  вычислительными средствами (компьютерами)</t>
  </si>
  <si>
    <t>Услуги по обеспечению информацией из баз данных: в обычном порядке или в порядке очередности, обычным способом или по сети, доступной всем пользователям или ограниченному кругу пользователей, методом прямого доступа или выборочно, по запросу.</t>
  </si>
  <si>
    <t>Услуг по оказанию информационных, консультационных, рекламных и иных услуг</t>
  </si>
  <si>
    <t>лабораторных исследований по проекту «Оценка перспектив выявления месторождений редкоземельных металлов по основным рудным провинциям Казахстана»</t>
  </si>
  <si>
    <t>Услуги по детальному анализу результатов тематической обработки космоснимков по 3-м участкам Житикаринский (Кундыбай)-735 кв.км., Коунрадский-1600 кв.км. и Верхнеэспинский-1200 кв.км</t>
  </si>
  <si>
    <t>Гидромотора вращателя Boyles C6 / 3760 0073 04</t>
  </si>
  <si>
    <t xml:space="preserve">Ноутбук </t>
  </si>
  <si>
    <t>26.20.40.00.00.00.80.10.1</t>
  </si>
  <si>
    <t>Адаптер</t>
  </si>
  <si>
    <t>Адаптер для соединения электронного инструмента (ноутбука) с сетями автоматизации общественного здания</t>
  </si>
  <si>
    <t>Сетевая карта TP-Link TG-3468</t>
  </si>
  <si>
    <t>26.30.21.00.02.13.11.10.1</t>
  </si>
  <si>
    <t>Коммутатор сетевой (Switch)</t>
  </si>
  <si>
    <t>Коммутатор Switch 8 port TP-Link TL-SG1008D</t>
  </si>
  <si>
    <t>16.24.11.00.00.00.00.25.1</t>
  </si>
  <si>
    <t>Поддон</t>
  </si>
  <si>
    <t>Поддон деревянный ящичный</t>
  </si>
  <si>
    <t>Деревянные поддоны (паллеты) (размер – 1200х800мм)</t>
  </si>
  <si>
    <t>20.59.59.00.15.00.00.73.1</t>
  </si>
  <si>
    <t>Соль поваренная техническая</t>
  </si>
  <si>
    <t>Соль техническая - хлорид натрия (поваренная соль) для производственных целей</t>
  </si>
  <si>
    <t>Концентрат минеральный - галит, тип С, сорт высший</t>
  </si>
  <si>
    <t>Тонна</t>
  </si>
  <si>
    <t>20.52.10.00.00.00.09.11.1</t>
  </si>
  <si>
    <t>жидкий анаэробный клей-герметик, обеспечивает надежную фиксацию металлов</t>
  </si>
  <si>
    <t>Клей КМЦ - 100</t>
  </si>
  <si>
    <t>Буровые работы</t>
  </si>
  <si>
    <t xml:space="preserve">Буровые работы из подземных горных выработок шахты Молодежная по проекту «Проект поисковых работ хромитосодержащих руд по Южно-Кемпирсайскому рудному полю» в Актюбинской области </t>
  </si>
  <si>
    <t>Картридж экстраповышенной емкости с голубыми чернилами  С13T694200/Epson Т6942 (cyan)</t>
  </si>
  <si>
    <t>Картридж экстраповышенной емкости с черными чернилами для печати на глянцевых носителях C13T694400/Epson Т6944 (yellow)</t>
  </si>
  <si>
    <t>Картридж экстраповышенной емкости с черными чернилами для печати на глянцевых носителях С13T694100/Epson Т6941 (black)</t>
  </si>
  <si>
    <t>Картридж экстраповышенной емкости с пурпурными чернилами C13T694300/Epson Т6943 (magenta)</t>
  </si>
  <si>
    <t xml:space="preserve">Картридж экстраповышенной емкости с черными чернилами для печати на матовых носителях C13T694500/Epson Т6945 (matte black)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</si>
</sst>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00"/>
    <numFmt numFmtId="166" formatCode="00"/>
    <numFmt numFmtId="167" formatCode="000000"/>
    <numFmt numFmtId="168" formatCode="#,##0;#,##\-0;&quot;-&quot;"/>
    <numFmt numFmtId="169" formatCode="#,##0.0"/>
    <numFmt numFmtId="170" formatCode="#,##0.00\ &quot;₽&quot;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1" fontId="2" fillId="0" borderId="0">
      <alignment horizontal="center" vertical="top" wrapText="1"/>
    </xf>
    <xf numFmtId="166" fontId="2" fillId="0" borderId="1">
      <alignment horizontal="center" vertical="top" wrapText="1"/>
    </xf>
    <xf numFmtId="165" fontId="2" fillId="0" borderId="1">
      <alignment horizontal="center" vertical="top" wrapText="1"/>
    </xf>
    <xf numFmtId="165" fontId="2" fillId="0" borderId="1">
      <alignment horizontal="center" vertical="top" wrapText="1"/>
    </xf>
    <xf numFmtId="165" fontId="2" fillId="0" borderId="1">
      <alignment horizontal="center" vertical="top" wrapText="1"/>
    </xf>
    <xf numFmtId="1" fontId="2" fillId="0" borderId="0">
      <alignment horizontal="center" vertical="top" wrapText="1"/>
    </xf>
    <xf numFmtId="166" fontId="2" fillId="0" borderId="0">
      <alignment horizontal="center" vertical="top" wrapText="1"/>
    </xf>
    <xf numFmtId="165" fontId="2" fillId="0" borderId="0">
      <alignment horizontal="center" vertical="top" wrapText="1"/>
    </xf>
    <xf numFmtId="165" fontId="2" fillId="0" borderId="0">
      <alignment horizontal="center" vertical="top" wrapText="1"/>
    </xf>
    <xf numFmtId="165" fontId="2" fillId="0" borderId="0">
      <alignment horizontal="center" vertical="top" wrapText="1"/>
    </xf>
    <xf numFmtId="0" fontId="2" fillId="0" borderId="0">
      <alignment horizontal="left" vertical="top" wrapText="1"/>
    </xf>
    <xf numFmtId="0" fontId="2" fillId="0" borderId="0">
      <alignment horizontal="left" vertical="top" wrapText="1"/>
    </xf>
    <xf numFmtId="0" fontId="2" fillId="0" borderId="1">
      <alignment horizontal="left" vertical="top"/>
    </xf>
    <xf numFmtId="0" fontId="2" fillId="0" borderId="2">
      <alignment horizontal="center" vertical="top" wrapText="1"/>
    </xf>
    <xf numFmtId="0" fontId="2" fillId="0" borderId="0">
      <alignment horizontal="left" vertical="top"/>
    </xf>
    <xf numFmtId="0" fontId="2" fillId="0" borderId="3">
      <alignment horizontal="left" vertical="top"/>
    </xf>
    <xf numFmtId="0" fontId="6" fillId="2" borderId="1">
      <alignment horizontal="left" vertical="top" wrapText="1"/>
    </xf>
    <xf numFmtId="0" fontId="6" fillId="2" borderId="1">
      <alignment horizontal="left" vertical="top" wrapText="1"/>
    </xf>
    <xf numFmtId="0" fontId="3" fillId="0" borderId="1">
      <alignment horizontal="left" vertical="top" wrapText="1"/>
    </xf>
    <xf numFmtId="0" fontId="2" fillId="0" borderId="1">
      <alignment horizontal="left" vertical="top" wrapText="1"/>
    </xf>
    <xf numFmtId="0" fontId="7" fillId="0" borderId="1">
      <alignment horizontal="left" vertical="top" wrapText="1"/>
    </xf>
    <xf numFmtId="0" fontId="10" fillId="0" borderId="0"/>
    <xf numFmtId="0" fontId="14" fillId="0" borderId="0"/>
    <xf numFmtId="0" fontId="1" fillId="0" borderId="0"/>
    <xf numFmtId="0" fontId="4" fillId="0" borderId="0">
      <alignment horizontal="center" vertical="top"/>
    </xf>
    <xf numFmtId="0" fontId="2" fillId="0" borderId="4">
      <alignment horizontal="center" textRotation="90" wrapText="1"/>
    </xf>
    <xf numFmtId="0" fontId="2" fillId="0" borderId="4">
      <alignment horizontal="center" vertical="center" wrapText="1"/>
    </xf>
    <xf numFmtId="1" fontId="5" fillId="0" borderId="0">
      <alignment horizontal="center" vertical="top" wrapText="1"/>
    </xf>
    <xf numFmtId="166" fontId="5" fillId="0" borderId="1">
      <alignment horizontal="center" vertical="top" wrapText="1"/>
    </xf>
    <xf numFmtId="165" fontId="5" fillId="0" borderId="1">
      <alignment horizontal="center" vertical="top" wrapText="1"/>
    </xf>
    <xf numFmtId="165" fontId="5" fillId="0" borderId="1">
      <alignment horizontal="center" vertical="top" wrapText="1"/>
    </xf>
    <xf numFmtId="165" fontId="5" fillId="0" borderId="1">
      <alignment horizontal="center" vertical="top" wrapText="1"/>
    </xf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9" fillId="0" borderId="0"/>
    <xf numFmtId="0" fontId="2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12">
    <xf numFmtId="0" fontId="0" fillId="0" borderId="0" xfId="0"/>
    <xf numFmtId="0" fontId="0" fillId="0" borderId="5" xfId="0" applyBorder="1"/>
    <xf numFmtId="0" fontId="15" fillId="0" borderId="0" xfId="0" applyFont="1"/>
    <xf numFmtId="0" fontId="9" fillId="0" borderId="5" xfId="26" applyNumberFormat="1" applyFont="1" applyFill="1" applyBorder="1" applyAlignment="1" applyProtection="1">
      <alignment horizontal="left" vertical="top" wrapText="1"/>
    </xf>
    <xf numFmtId="0" fontId="16" fillId="0" borderId="5" xfId="0" applyFont="1" applyBorder="1"/>
    <xf numFmtId="49" fontId="17" fillId="0" borderId="5" xfId="0" applyNumberFormat="1" applyFont="1" applyBorder="1" applyAlignment="1">
      <alignment wrapText="1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hidden="1"/>
    </xf>
    <xf numFmtId="0" fontId="18" fillId="0" borderId="0" xfId="0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center" vertical="center" wrapText="1"/>
      <protection hidden="1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49" fontId="12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9" xfId="43" applyFont="1" applyFill="1" applyBorder="1" applyAlignment="1" applyProtection="1">
      <alignment horizontal="center" vertical="center" wrapText="1"/>
      <protection locked="0"/>
    </xf>
    <xf numFmtId="0" fontId="18" fillId="0" borderId="6" xfId="43" applyFont="1" applyFill="1" applyBorder="1" applyAlignment="1" applyProtection="1">
      <alignment horizontal="center" vertical="center" wrapText="1"/>
      <protection locked="0"/>
    </xf>
    <xf numFmtId="49" fontId="18" fillId="0" borderId="7" xfId="43" applyNumberFormat="1" applyFont="1" applyFill="1" applyBorder="1" applyAlignment="1" applyProtection="1">
      <alignment horizontal="center" vertical="center" wrapText="1"/>
      <protection locked="0"/>
    </xf>
    <xf numFmtId="49" fontId="18" fillId="0" borderId="8" xfId="43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43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43" applyNumberFormat="1" applyFont="1" applyFill="1" applyBorder="1" applyAlignment="1" applyProtection="1">
      <alignment horizontal="center" vertical="center" wrapText="1"/>
      <protection hidden="1"/>
    </xf>
    <xf numFmtId="0" fontId="18" fillId="0" borderId="6" xfId="43" applyFont="1" applyFill="1" applyBorder="1" applyAlignment="1" applyProtection="1">
      <alignment horizontal="center" vertical="center" wrapText="1"/>
      <protection hidden="1"/>
    </xf>
    <xf numFmtId="1" fontId="18" fillId="0" borderId="6" xfId="43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5" xfId="43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</xf>
    <xf numFmtId="1" fontId="12" fillId="0" borderId="5" xfId="43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168" fontId="12" fillId="0" borderId="5" xfId="43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5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167" fontId="21" fillId="0" borderId="5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49" fontId="12" fillId="0" borderId="5" xfId="43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NumberFormat="1" applyFont="1" applyFill="1" applyBorder="1" applyAlignment="1">
      <alignment horizontal="center" vertical="center" wrapText="1"/>
    </xf>
    <xf numFmtId="4" fontId="12" fillId="0" borderId="5" xfId="43" applyNumberFormat="1" applyFont="1" applyFill="1" applyBorder="1" applyAlignment="1">
      <alignment horizontal="center" vertical="center" wrapText="1"/>
    </xf>
    <xf numFmtId="167" fontId="12" fillId="0" borderId="1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4" fontId="22" fillId="0" borderId="5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" fontId="12" fillId="0" borderId="16" xfId="43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168" fontId="12" fillId="0" borderId="16" xfId="43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4" fontId="12" fillId="0" borderId="20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22" fillId="0" borderId="5" xfId="66" applyFont="1" applyFill="1" applyBorder="1" applyAlignment="1">
      <alignment horizontal="center" vertical="center" wrapText="1"/>
    </xf>
    <xf numFmtId="169" fontId="12" fillId="0" borderId="5" xfId="0" applyNumberFormat="1" applyFont="1" applyFill="1" applyBorder="1" applyAlignment="1">
      <alignment horizontal="center" vertical="center" wrapText="1"/>
    </xf>
    <xf numFmtId="167" fontId="12" fillId="0" borderId="20" xfId="0" applyNumberFormat="1" applyFont="1" applyFill="1" applyBorder="1" applyAlignment="1">
      <alignment horizontal="center" vertical="center" wrapText="1"/>
    </xf>
    <xf numFmtId="0" fontId="12" fillId="0" borderId="5" xfId="66" applyFont="1" applyFill="1" applyBorder="1" applyAlignment="1">
      <alignment horizontal="center" vertical="center" wrapText="1"/>
    </xf>
    <xf numFmtId="0" fontId="12" fillId="0" borderId="16" xfId="66" applyFont="1" applyFill="1" applyBorder="1" applyAlignment="1">
      <alignment horizontal="center" vertical="center" wrapText="1"/>
    </xf>
    <xf numFmtId="167" fontId="23" fillId="0" borderId="5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3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43" applyFont="1" applyFill="1" applyBorder="1" applyAlignment="1" applyProtection="1">
      <alignment horizontal="center" vertical="center" wrapText="1"/>
      <protection locked="0"/>
    </xf>
    <xf numFmtId="0" fontId="18" fillId="0" borderId="18" xfId="43" applyFont="1" applyFill="1" applyBorder="1" applyAlignment="1" applyProtection="1">
      <alignment horizontal="center" vertical="center" wrapText="1"/>
      <protection locked="0"/>
    </xf>
    <xf numFmtId="0" fontId="18" fillId="0" borderId="18" xfId="43" applyNumberFormat="1" applyFont="1" applyFill="1" applyBorder="1" applyAlignment="1" applyProtection="1">
      <alignment horizontal="center" vertical="center" wrapText="1"/>
      <protection hidden="1"/>
    </xf>
    <xf numFmtId="0" fontId="18" fillId="0" borderId="18" xfId="43" applyFont="1" applyFill="1" applyBorder="1" applyAlignment="1" applyProtection="1">
      <alignment horizontal="center" vertical="center" wrapText="1"/>
      <protection hidden="1"/>
    </xf>
    <xf numFmtId="1" fontId="18" fillId="0" borderId="18" xfId="43" applyNumberFormat="1" applyFont="1" applyFill="1" applyBorder="1" applyAlignment="1" applyProtection="1">
      <alignment horizontal="center" vertical="center" wrapText="1"/>
      <protection locked="0"/>
    </xf>
    <xf numFmtId="49" fontId="18" fillId="0" borderId="18" xfId="43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43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7" fontId="12" fillId="3" borderId="16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167" fontId="25" fillId="3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67" fontId="12" fillId="3" borderId="5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168" fontId="12" fillId="3" borderId="5" xfId="43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 wrapText="1"/>
    </xf>
    <xf numFmtId="1" fontId="12" fillId="3" borderId="16" xfId="43" applyNumberFormat="1" applyFont="1" applyFill="1" applyBorder="1" applyAlignment="1">
      <alignment horizontal="center" vertical="center" wrapText="1"/>
    </xf>
    <xf numFmtId="1" fontId="12" fillId="3" borderId="5" xfId="43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2" fontId="12" fillId="3" borderId="5" xfId="43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2" fontId="12" fillId="3" borderId="16" xfId="43" applyNumberFormat="1" applyFont="1" applyFill="1" applyBorder="1" applyAlignment="1">
      <alignment horizontal="center" vertical="center" wrapText="1"/>
    </xf>
    <xf numFmtId="167" fontId="21" fillId="0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3" fontId="22" fillId="3" borderId="5" xfId="0" applyNumberFormat="1" applyFont="1" applyFill="1" applyBorder="1" applyAlignment="1">
      <alignment horizontal="center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4" fontId="22" fillId="3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167" fontId="21" fillId="0" borderId="14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justify"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>
      <alignment horizontal="center" vertical="center" wrapText="1"/>
    </xf>
    <xf numFmtId="1" fontId="12" fillId="0" borderId="21" xfId="43" applyNumberFormat="1" applyFont="1" applyFill="1" applyBorder="1" applyAlignment="1">
      <alignment horizontal="center" vertical="center" wrapText="1"/>
    </xf>
    <xf numFmtId="4" fontId="12" fillId="0" borderId="2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3" fontId="12" fillId="3" borderId="5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 applyProtection="1">
      <alignment horizontal="center" vertical="center"/>
      <protection locked="0"/>
    </xf>
    <xf numFmtId="167" fontId="12" fillId="3" borderId="21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167" fontId="12" fillId="0" borderId="21" xfId="0" applyNumberFormat="1" applyFont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168" fontId="12" fillId="3" borderId="21" xfId="43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167" fontId="12" fillId="0" borderId="5" xfId="0" applyNumberFormat="1" applyFont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167" fontId="21" fillId="0" borderId="5" xfId="0" applyNumberFormat="1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3" borderId="5" xfId="43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/>
    </xf>
    <xf numFmtId="170" fontId="27" fillId="0" borderId="0" xfId="0" applyNumberFormat="1" applyFont="1" applyAlignment="1">
      <alignment horizontal="center" vertical="center" wrapText="1"/>
    </xf>
    <xf numFmtId="170" fontId="27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/>
    </xf>
    <xf numFmtId="167" fontId="21" fillId="3" borderId="5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170" fontId="22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/>
    </xf>
    <xf numFmtId="4" fontId="12" fillId="3" borderId="14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0" fontId="12" fillId="3" borderId="5" xfId="43" applyFont="1" applyFill="1" applyBorder="1" applyAlignment="1" applyProtection="1">
      <alignment horizontal="center" vertical="center" wrapText="1"/>
      <protection locked="0"/>
    </xf>
    <xf numFmtId="0" fontId="12" fillId="3" borderId="5" xfId="43" applyFont="1" applyFill="1" applyBorder="1" applyAlignment="1" applyProtection="1">
      <alignment horizontal="center" vertical="center" wrapText="1"/>
      <protection hidden="1"/>
    </xf>
    <xf numFmtId="1" fontId="1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center" vertical="center" wrapText="1"/>
    </xf>
    <xf numFmtId="168" fontId="12" fillId="3" borderId="16" xfId="43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2" fontId="22" fillId="3" borderId="0" xfId="0" applyNumberFormat="1" applyFont="1" applyFill="1" applyAlignment="1">
      <alignment horizontal="center" vertical="center" wrapText="1"/>
    </xf>
    <xf numFmtId="4" fontId="1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27" fillId="3" borderId="0" xfId="0" applyFont="1" applyFill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167" fontId="21" fillId="3" borderId="16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49" fontId="12" fillId="3" borderId="16" xfId="0" applyNumberFormat="1" applyFont="1" applyFill="1" applyBorder="1" applyAlignment="1" applyProtection="1">
      <alignment horizontal="center" vertical="center"/>
      <protection locked="0"/>
    </xf>
    <xf numFmtId="0" fontId="22" fillId="3" borderId="16" xfId="0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 shrinkToFit="1"/>
    </xf>
    <xf numFmtId="3" fontId="12" fillId="3" borderId="16" xfId="0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6" fontId="12" fillId="3" borderId="5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6" xfId="43" applyFont="1" applyFill="1" applyBorder="1" applyAlignment="1" applyProtection="1">
      <alignment horizontal="center" vertical="center" wrapText="1"/>
      <protection locked="0"/>
    </xf>
    <xf numFmtId="0" fontId="18" fillId="0" borderId="6" xfId="43" applyNumberFormat="1" applyFont="1" applyFill="1" applyBorder="1" applyAlignment="1" applyProtection="1">
      <alignment horizontal="center" vertical="center" wrapText="1"/>
      <protection hidden="1"/>
    </xf>
    <xf numFmtId="0" fontId="18" fillId="0" borderId="6" xfId="43" applyFont="1" applyFill="1" applyBorder="1" applyAlignment="1" applyProtection="1">
      <alignment horizontal="center" vertical="center" wrapText="1"/>
      <protection hidden="1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43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43" applyFont="1" applyFill="1" applyBorder="1" applyAlignment="1" applyProtection="1">
      <alignment horizontal="center" vertical="center" wrapText="1"/>
      <protection locked="0"/>
    </xf>
    <xf numFmtId="0" fontId="18" fillId="0" borderId="12" xfId="43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right" vertical="center" wrapText="1"/>
      <protection locked="0"/>
    </xf>
    <xf numFmtId="0" fontId="18" fillId="0" borderId="13" xfId="0" applyFont="1" applyFill="1" applyBorder="1" applyAlignment="1" applyProtection="1">
      <alignment horizontal="right" vertical="center" wrapText="1"/>
      <protection locked="0"/>
    </xf>
    <xf numFmtId="0" fontId="18" fillId="0" borderId="15" xfId="0" applyFont="1" applyFill="1" applyBorder="1" applyAlignment="1" applyProtection="1">
      <alignment horizontal="right" vertical="center" wrapText="1"/>
      <protection locked="0"/>
    </xf>
    <xf numFmtId="49" fontId="18" fillId="0" borderId="6" xfId="43" applyNumberFormat="1" applyFont="1" applyFill="1" applyBorder="1" applyAlignment="1" applyProtection="1">
      <alignment horizontal="center" vertical="center" wrapText="1"/>
      <protection locked="0"/>
    </xf>
    <xf numFmtId="4" fontId="18" fillId="0" borderId="6" xfId="43" applyNumberFormat="1" applyFont="1" applyFill="1" applyBorder="1" applyAlignment="1" applyProtection="1">
      <alignment horizontal="center" vertical="center" wrapText="1"/>
      <protection hidden="1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3" xfId="6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5" xfId="66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2" xfId="67"/>
    <cellStyle name="Финансовый 2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2"/>
  <sheetViews>
    <sheetView tabSelected="1" view="pageBreakPreview" zoomScale="85" zoomScaleNormal="100" zoomScaleSheetLayoutView="85" workbookViewId="0">
      <selection activeCell="A2" sqref="A2"/>
    </sheetView>
  </sheetViews>
  <sheetFormatPr defaultRowHeight="12.75"/>
  <cols>
    <col min="1" max="1" width="13.85546875" style="7" customWidth="1"/>
    <col min="2" max="2" width="17" style="7" customWidth="1"/>
    <col min="3" max="3" width="21.42578125" style="7" customWidth="1"/>
    <col min="4" max="4" width="25.140625" style="7" customWidth="1"/>
    <col min="5" max="5" width="28.7109375" style="63" customWidth="1"/>
    <col min="6" max="6" width="29" style="63" customWidth="1"/>
    <col min="7" max="7" width="36.42578125" style="63" customWidth="1"/>
    <col min="8" max="8" width="36" style="63" customWidth="1"/>
    <col min="9" max="9" width="25.5703125" style="7" customWidth="1"/>
    <col min="10" max="10" width="24.5703125" style="7" customWidth="1"/>
    <col min="11" max="11" width="17.28515625" style="7" customWidth="1"/>
    <col min="12" max="12" width="13.85546875" style="63" customWidth="1"/>
    <col min="13" max="13" width="13.85546875" style="11" customWidth="1"/>
    <col min="14" max="14" width="15.7109375" style="7" customWidth="1"/>
    <col min="15" max="15" width="16.28515625" style="63" customWidth="1"/>
    <col min="16" max="16" width="14.7109375" style="12" customWidth="1"/>
    <col min="17" max="18" width="15.140625" style="12" customWidth="1"/>
    <col min="19" max="19" width="12.85546875" style="7" customWidth="1"/>
    <col min="20" max="20" width="9.85546875" style="63" customWidth="1"/>
    <col min="21" max="16384" width="9.140625" style="63"/>
  </cols>
  <sheetData>
    <row r="1" spans="1:21">
      <c r="A1" s="197" t="s">
        <v>347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2"/>
      <c r="U1" s="7"/>
    </row>
    <row r="2" spans="1:21" ht="26.25" thickBot="1">
      <c r="A2" s="6" t="s">
        <v>37</v>
      </c>
      <c r="B2" s="6"/>
      <c r="E2" s="8"/>
      <c r="F2" s="9"/>
      <c r="G2" s="10"/>
      <c r="H2" s="10"/>
      <c r="L2" s="10"/>
      <c r="O2" s="10"/>
      <c r="T2" s="12"/>
      <c r="U2" s="7"/>
    </row>
    <row r="3" spans="1:21" ht="13.5" thickBot="1">
      <c r="A3" s="205" t="s">
        <v>33</v>
      </c>
      <c r="B3" s="201" t="s">
        <v>34</v>
      </c>
      <c r="C3" s="203" t="s">
        <v>292</v>
      </c>
      <c r="D3" s="203" t="s">
        <v>293</v>
      </c>
      <c r="E3" s="203" t="s">
        <v>314</v>
      </c>
      <c r="F3" s="8"/>
      <c r="G3" s="10"/>
      <c r="H3" s="10"/>
      <c r="L3" s="10"/>
      <c r="O3" s="10"/>
      <c r="T3" s="12"/>
      <c r="U3" s="7"/>
    </row>
    <row r="4" spans="1:21" ht="13.5" thickBot="1">
      <c r="A4" s="206"/>
      <c r="B4" s="202"/>
      <c r="C4" s="203"/>
      <c r="D4" s="203"/>
      <c r="E4" s="203"/>
      <c r="F4" s="8"/>
      <c r="G4" s="10"/>
      <c r="H4" s="10"/>
      <c r="L4" s="10"/>
      <c r="O4" s="10"/>
      <c r="T4" s="12"/>
      <c r="U4" s="7"/>
    </row>
    <row r="5" spans="1:21" ht="13.5" thickBot="1">
      <c r="A5" s="13">
        <v>1</v>
      </c>
      <c r="B5" s="13">
        <v>2</v>
      </c>
      <c r="C5" s="14">
        <v>3</v>
      </c>
      <c r="D5" s="14">
        <v>4</v>
      </c>
      <c r="E5" s="14">
        <v>5</v>
      </c>
      <c r="F5" s="8"/>
      <c r="G5" s="10"/>
      <c r="H5" s="10"/>
      <c r="L5" s="10"/>
      <c r="O5" s="10"/>
      <c r="T5" s="12"/>
      <c r="U5" s="7"/>
    </row>
    <row r="6" spans="1:21" ht="13.5" thickBot="1">
      <c r="A6" s="15" t="s">
        <v>326</v>
      </c>
      <c r="B6" s="16" t="s">
        <v>327</v>
      </c>
      <c r="C6" s="17" t="s">
        <v>328</v>
      </c>
      <c r="D6" s="17" t="s">
        <v>329</v>
      </c>
      <c r="E6" s="14">
        <v>2018</v>
      </c>
      <c r="F6" s="8"/>
      <c r="G6" s="10"/>
      <c r="H6" s="10"/>
      <c r="L6" s="10"/>
      <c r="O6" s="10"/>
      <c r="T6" s="12"/>
      <c r="U6" s="7"/>
    </row>
    <row r="7" spans="1:21" ht="13.5" thickBot="1">
      <c r="A7" s="6" t="s">
        <v>315</v>
      </c>
      <c r="B7" s="6"/>
      <c r="E7" s="8"/>
      <c r="F7" s="8"/>
      <c r="G7" s="10"/>
      <c r="H7" s="10"/>
      <c r="L7" s="10"/>
      <c r="O7" s="10"/>
      <c r="T7" s="12"/>
      <c r="U7" s="7"/>
    </row>
    <row r="8" spans="1:21" ht="13.5" thickBot="1">
      <c r="A8" s="198" t="s">
        <v>316</v>
      </c>
      <c r="B8" s="198" t="s">
        <v>51</v>
      </c>
      <c r="C8" s="198" t="s">
        <v>31</v>
      </c>
      <c r="D8" s="198" t="s">
        <v>284</v>
      </c>
      <c r="E8" s="199" t="s">
        <v>285</v>
      </c>
      <c r="F8" s="199" t="s">
        <v>286</v>
      </c>
      <c r="G8" s="200" t="s">
        <v>287</v>
      </c>
      <c r="H8" s="200" t="s">
        <v>288</v>
      </c>
      <c r="I8" s="198" t="s">
        <v>294</v>
      </c>
      <c r="J8" s="198" t="s">
        <v>289</v>
      </c>
      <c r="K8" s="198" t="s">
        <v>30</v>
      </c>
      <c r="L8" s="200" t="s">
        <v>290</v>
      </c>
      <c r="M8" s="204" t="s">
        <v>32</v>
      </c>
      <c r="N8" s="204" t="s">
        <v>47</v>
      </c>
      <c r="O8" s="211" t="s">
        <v>317</v>
      </c>
      <c r="P8" s="210" t="s">
        <v>318</v>
      </c>
      <c r="Q8" s="198" t="s">
        <v>35</v>
      </c>
      <c r="R8" s="210" t="s">
        <v>36</v>
      </c>
      <c r="S8" s="204" t="s">
        <v>319</v>
      </c>
    </row>
    <row r="9" spans="1:21" ht="24.75" customHeight="1" thickBot="1">
      <c r="A9" s="198"/>
      <c r="B9" s="198"/>
      <c r="C9" s="198"/>
      <c r="D9" s="198"/>
      <c r="E9" s="199"/>
      <c r="F9" s="199"/>
      <c r="G9" s="200"/>
      <c r="H9" s="200"/>
      <c r="I9" s="198"/>
      <c r="J9" s="198"/>
      <c r="K9" s="198"/>
      <c r="L9" s="200"/>
      <c r="M9" s="204"/>
      <c r="N9" s="204"/>
      <c r="O9" s="211"/>
      <c r="P9" s="210"/>
      <c r="Q9" s="198"/>
      <c r="R9" s="210"/>
      <c r="S9" s="204"/>
    </row>
    <row r="10" spans="1:21" ht="13.5" thickBot="1">
      <c r="A10" s="14">
        <v>1</v>
      </c>
      <c r="B10" s="14">
        <v>2</v>
      </c>
      <c r="C10" s="14">
        <v>3</v>
      </c>
      <c r="D10" s="14">
        <v>4</v>
      </c>
      <c r="E10" s="18">
        <v>5</v>
      </c>
      <c r="F10" s="18">
        <v>6</v>
      </c>
      <c r="G10" s="19">
        <v>7</v>
      </c>
      <c r="H10" s="19">
        <v>8</v>
      </c>
      <c r="I10" s="14">
        <v>9</v>
      </c>
      <c r="J10" s="14">
        <v>10</v>
      </c>
      <c r="K10" s="14">
        <v>11</v>
      </c>
      <c r="L10" s="19">
        <v>12</v>
      </c>
      <c r="M10" s="20">
        <v>13</v>
      </c>
      <c r="N10" s="14">
        <v>14</v>
      </c>
      <c r="O10" s="19">
        <v>15</v>
      </c>
      <c r="P10" s="17" t="s">
        <v>226</v>
      </c>
      <c r="Q10" s="14">
        <v>17</v>
      </c>
      <c r="R10" s="17" t="s">
        <v>291</v>
      </c>
      <c r="S10" s="14">
        <v>19</v>
      </c>
    </row>
    <row r="11" spans="1:21" ht="63.75" customHeight="1">
      <c r="A11" s="23">
        <v>1</v>
      </c>
      <c r="B11" s="25" t="s">
        <v>52</v>
      </c>
      <c r="C11" s="25" t="s">
        <v>28</v>
      </c>
      <c r="D11" s="26" t="s">
        <v>433</v>
      </c>
      <c r="E11" s="26" t="s">
        <v>434</v>
      </c>
      <c r="F11" s="26" t="s">
        <v>434</v>
      </c>
      <c r="G11" s="26" t="s">
        <v>434</v>
      </c>
      <c r="H11" s="26" t="s">
        <v>434</v>
      </c>
      <c r="I11" s="26" t="s">
        <v>435</v>
      </c>
      <c r="J11" s="26" t="s">
        <v>435</v>
      </c>
      <c r="K11" s="25" t="s">
        <v>324</v>
      </c>
      <c r="L11" s="24" t="s">
        <v>857</v>
      </c>
      <c r="M11" s="27">
        <v>1</v>
      </c>
      <c r="N11" s="28">
        <v>106733774.81</v>
      </c>
      <c r="O11" s="28">
        <v>106733774.81</v>
      </c>
      <c r="P11" s="30" t="s">
        <v>270</v>
      </c>
      <c r="Q11" s="29" t="s">
        <v>331</v>
      </c>
      <c r="R11" s="30" t="s">
        <v>332</v>
      </c>
      <c r="S11" s="35">
        <v>0</v>
      </c>
    </row>
    <row r="12" spans="1:21" ht="63.75" customHeight="1">
      <c r="A12" s="23">
        <v>2</v>
      </c>
      <c r="B12" s="24" t="s">
        <v>52</v>
      </c>
      <c r="C12" s="25" t="s">
        <v>28</v>
      </c>
      <c r="D12" s="33" t="s">
        <v>873</v>
      </c>
      <c r="E12" s="26" t="s">
        <v>434</v>
      </c>
      <c r="F12" s="26" t="s">
        <v>434</v>
      </c>
      <c r="G12" s="26" t="s">
        <v>434</v>
      </c>
      <c r="H12" s="26" t="s">
        <v>434</v>
      </c>
      <c r="I12" s="26" t="s">
        <v>849</v>
      </c>
      <c r="J12" s="26" t="s">
        <v>849</v>
      </c>
      <c r="K12" s="25" t="s">
        <v>322</v>
      </c>
      <c r="L12" s="24" t="s">
        <v>857</v>
      </c>
      <c r="M12" s="27">
        <v>1</v>
      </c>
      <c r="N12" s="28">
        <v>1560000</v>
      </c>
      <c r="O12" s="85">
        <v>1560000</v>
      </c>
      <c r="P12" s="26" t="s">
        <v>14</v>
      </c>
      <c r="Q12" s="29" t="s">
        <v>331</v>
      </c>
      <c r="R12" s="30" t="s">
        <v>402</v>
      </c>
      <c r="S12" s="41">
        <v>0</v>
      </c>
    </row>
    <row r="13" spans="1:21" ht="63.75" customHeight="1">
      <c r="A13" s="23">
        <v>3</v>
      </c>
      <c r="B13" s="26" t="s">
        <v>52</v>
      </c>
      <c r="C13" s="25" t="s">
        <v>28</v>
      </c>
      <c r="D13" s="26" t="s">
        <v>433</v>
      </c>
      <c r="E13" s="26" t="s">
        <v>434</v>
      </c>
      <c r="F13" s="26" t="s">
        <v>434</v>
      </c>
      <c r="G13" s="26" t="s">
        <v>434</v>
      </c>
      <c r="H13" s="26" t="s">
        <v>434</v>
      </c>
      <c r="I13" s="26" t="s">
        <v>856</v>
      </c>
      <c r="J13" s="26" t="s">
        <v>856</v>
      </c>
      <c r="K13" s="26" t="s">
        <v>322</v>
      </c>
      <c r="L13" s="24" t="s">
        <v>857</v>
      </c>
      <c r="M13" s="27">
        <v>1</v>
      </c>
      <c r="N13" s="28">
        <v>466800</v>
      </c>
      <c r="O13" s="85">
        <v>466800</v>
      </c>
      <c r="P13" s="26" t="s">
        <v>14</v>
      </c>
      <c r="Q13" s="29" t="s">
        <v>331</v>
      </c>
      <c r="R13" s="30" t="s">
        <v>860</v>
      </c>
      <c r="S13" s="41">
        <v>0</v>
      </c>
    </row>
    <row r="14" spans="1:21" ht="63.75" customHeight="1">
      <c r="A14" s="23">
        <v>4</v>
      </c>
      <c r="B14" s="26" t="s">
        <v>52</v>
      </c>
      <c r="C14" s="26" t="s">
        <v>28</v>
      </c>
      <c r="D14" s="26" t="s">
        <v>436</v>
      </c>
      <c r="E14" s="26" t="s">
        <v>437</v>
      </c>
      <c r="F14" s="26" t="s">
        <v>437</v>
      </c>
      <c r="G14" s="26" t="s">
        <v>437</v>
      </c>
      <c r="H14" s="26" t="s">
        <v>437</v>
      </c>
      <c r="I14" s="26" t="s">
        <v>438</v>
      </c>
      <c r="J14" s="26" t="s">
        <v>438</v>
      </c>
      <c r="K14" s="26" t="s">
        <v>324</v>
      </c>
      <c r="L14" s="24" t="s">
        <v>857</v>
      </c>
      <c r="M14" s="27">
        <v>1</v>
      </c>
      <c r="N14" s="28">
        <v>6869000</v>
      </c>
      <c r="O14" s="28">
        <v>6869000</v>
      </c>
      <c r="P14" s="30" t="s">
        <v>270</v>
      </c>
      <c r="Q14" s="29" t="s">
        <v>331</v>
      </c>
      <c r="R14" s="30" t="s">
        <v>332</v>
      </c>
      <c r="S14" s="25">
        <v>0</v>
      </c>
    </row>
    <row r="15" spans="1:21" ht="63.75" customHeight="1">
      <c r="A15" s="23">
        <v>5</v>
      </c>
      <c r="B15" s="26" t="s">
        <v>52</v>
      </c>
      <c r="C15" s="25" t="s">
        <v>28</v>
      </c>
      <c r="D15" s="24" t="s">
        <v>439</v>
      </c>
      <c r="E15" s="26" t="s">
        <v>440</v>
      </c>
      <c r="F15" s="26" t="s">
        <v>440</v>
      </c>
      <c r="G15" s="26" t="s">
        <v>440</v>
      </c>
      <c r="H15" s="26" t="s">
        <v>440</v>
      </c>
      <c r="I15" s="26" t="s">
        <v>441</v>
      </c>
      <c r="J15" s="26" t="s">
        <v>441</v>
      </c>
      <c r="K15" s="26" t="s">
        <v>322</v>
      </c>
      <c r="L15" s="24" t="s">
        <v>857</v>
      </c>
      <c r="M15" s="27">
        <v>1</v>
      </c>
      <c r="N15" s="34">
        <v>3141000</v>
      </c>
      <c r="O15" s="169">
        <v>3141000</v>
      </c>
      <c r="P15" s="26" t="s">
        <v>14</v>
      </c>
      <c r="Q15" s="29" t="s">
        <v>331</v>
      </c>
      <c r="R15" s="30" t="s">
        <v>332</v>
      </c>
      <c r="S15" s="25">
        <v>0</v>
      </c>
    </row>
    <row r="16" spans="1:21" ht="63.75" customHeight="1">
      <c r="A16" s="23">
        <v>6</v>
      </c>
      <c r="B16" s="26" t="s">
        <v>52</v>
      </c>
      <c r="C16" s="25" t="s">
        <v>28</v>
      </c>
      <c r="D16" s="24" t="s">
        <v>442</v>
      </c>
      <c r="E16" s="26" t="s">
        <v>443</v>
      </c>
      <c r="F16" s="26" t="s">
        <v>443</v>
      </c>
      <c r="G16" s="26" t="s">
        <v>443</v>
      </c>
      <c r="H16" s="26" t="s">
        <v>443</v>
      </c>
      <c r="I16" s="26" t="s">
        <v>444</v>
      </c>
      <c r="J16" s="26" t="s">
        <v>444</v>
      </c>
      <c r="K16" s="26" t="s">
        <v>322</v>
      </c>
      <c r="L16" s="24" t="s">
        <v>857</v>
      </c>
      <c r="M16" s="27">
        <v>1</v>
      </c>
      <c r="N16" s="34">
        <v>1497600</v>
      </c>
      <c r="O16" s="85">
        <v>1497600</v>
      </c>
      <c r="P16" s="26" t="s">
        <v>14</v>
      </c>
      <c r="Q16" s="29" t="s">
        <v>331</v>
      </c>
      <c r="R16" s="30" t="s">
        <v>332</v>
      </c>
      <c r="S16" s="25">
        <v>0</v>
      </c>
    </row>
    <row r="17" spans="1:19" ht="63.75" customHeight="1">
      <c r="A17" s="23">
        <v>7</v>
      </c>
      <c r="B17" s="26" t="s">
        <v>52</v>
      </c>
      <c r="C17" s="25" t="s">
        <v>28</v>
      </c>
      <c r="D17" s="24" t="s">
        <v>439</v>
      </c>
      <c r="E17" s="26" t="s">
        <v>440</v>
      </c>
      <c r="F17" s="26" t="s">
        <v>440</v>
      </c>
      <c r="G17" s="26" t="s">
        <v>440</v>
      </c>
      <c r="H17" s="26" t="s">
        <v>440</v>
      </c>
      <c r="I17" s="26" t="s">
        <v>446</v>
      </c>
      <c r="J17" s="26" t="s">
        <v>446</v>
      </c>
      <c r="K17" s="26" t="s">
        <v>320</v>
      </c>
      <c r="L17" s="24" t="s">
        <v>857</v>
      </c>
      <c r="M17" s="27">
        <v>1</v>
      </c>
      <c r="N17" s="34">
        <v>700000</v>
      </c>
      <c r="O17" s="169">
        <v>700000</v>
      </c>
      <c r="P17" s="30" t="s">
        <v>14</v>
      </c>
      <c r="Q17" s="29" t="s">
        <v>331</v>
      </c>
      <c r="R17" s="30" t="s">
        <v>445</v>
      </c>
      <c r="S17" s="25">
        <v>0</v>
      </c>
    </row>
    <row r="18" spans="1:19" ht="63.75" customHeight="1">
      <c r="A18" s="23">
        <v>8</v>
      </c>
      <c r="B18" s="26" t="s">
        <v>52</v>
      </c>
      <c r="C18" s="25" t="s">
        <v>28</v>
      </c>
      <c r="D18" s="24" t="s">
        <v>442</v>
      </c>
      <c r="E18" s="26" t="s">
        <v>443</v>
      </c>
      <c r="F18" s="26" t="s">
        <v>443</v>
      </c>
      <c r="G18" s="26" t="s">
        <v>443</v>
      </c>
      <c r="H18" s="26" t="s">
        <v>443</v>
      </c>
      <c r="I18" s="26" t="s">
        <v>447</v>
      </c>
      <c r="J18" s="26" t="s">
        <v>447</v>
      </c>
      <c r="K18" s="26" t="s">
        <v>320</v>
      </c>
      <c r="L18" s="24" t="s">
        <v>857</v>
      </c>
      <c r="M18" s="27">
        <v>1</v>
      </c>
      <c r="N18" s="34">
        <v>1828000</v>
      </c>
      <c r="O18" s="169">
        <v>1828000</v>
      </c>
      <c r="P18" s="30" t="s">
        <v>14</v>
      </c>
      <c r="Q18" s="29" t="s">
        <v>331</v>
      </c>
      <c r="R18" s="30" t="s">
        <v>445</v>
      </c>
      <c r="S18" s="25">
        <v>0</v>
      </c>
    </row>
    <row r="19" spans="1:19" ht="63.75" customHeight="1">
      <c r="A19" s="23">
        <v>9</v>
      </c>
      <c r="B19" s="24" t="s">
        <v>52</v>
      </c>
      <c r="C19" s="25" t="s">
        <v>28</v>
      </c>
      <c r="D19" s="24" t="s">
        <v>411</v>
      </c>
      <c r="E19" s="24" t="s">
        <v>412</v>
      </c>
      <c r="F19" s="24" t="s">
        <v>412</v>
      </c>
      <c r="G19" s="24" t="s">
        <v>412</v>
      </c>
      <c r="H19" s="24" t="s">
        <v>412</v>
      </c>
      <c r="I19" s="24" t="s">
        <v>412</v>
      </c>
      <c r="J19" s="24" t="s">
        <v>412</v>
      </c>
      <c r="K19" s="26" t="s">
        <v>320</v>
      </c>
      <c r="L19" s="24" t="s">
        <v>857</v>
      </c>
      <c r="M19" s="27">
        <v>1</v>
      </c>
      <c r="N19" s="34">
        <v>287000</v>
      </c>
      <c r="O19" s="34">
        <v>287000</v>
      </c>
      <c r="P19" s="30" t="s">
        <v>14</v>
      </c>
      <c r="Q19" s="29" t="s">
        <v>331</v>
      </c>
      <c r="R19" s="30" t="s">
        <v>332</v>
      </c>
      <c r="S19" s="25">
        <v>0</v>
      </c>
    </row>
    <row r="20" spans="1:19" ht="63.75" customHeight="1">
      <c r="A20" s="23">
        <v>10</v>
      </c>
      <c r="B20" s="24" t="s">
        <v>52</v>
      </c>
      <c r="C20" s="25" t="s">
        <v>28</v>
      </c>
      <c r="D20" s="33" t="s">
        <v>413</v>
      </c>
      <c r="E20" s="33" t="s">
        <v>414</v>
      </c>
      <c r="F20" s="33" t="s">
        <v>414</v>
      </c>
      <c r="G20" s="33" t="s">
        <v>415</v>
      </c>
      <c r="H20" s="33" t="s">
        <v>415</v>
      </c>
      <c r="I20" s="26" t="s">
        <v>416</v>
      </c>
      <c r="J20" s="26" t="s">
        <v>416</v>
      </c>
      <c r="K20" s="26" t="s">
        <v>320</v>
      </c>
      <c r="L20" s="24" t="s">
        <v>857</v>
      </c>
      <c r="M20" s="27">
        <v>1</v>
      </c>
      <c r="N20" s="28">
        <v>1605000</v>
      </c>
      <c r="O20" s="28">
        <v>1605000</v>
      </c>
      <c r="P20" s="26" t="s">
        <v>19</v>
      </c>
      <c r="Q20" s="29" t="s">
        <v>331</v>
      </c>
      <c r="R20" s="30" t="s">
        <v>332</v>
      </c>
      <c r="S20" s="25">
        <v>0</v>
      </c>
    </row>
    <row r="21" spans="1:19" ht="63.75" customHeight="1">
      <c r="A21" s="23">
        <v>11</v>
      </c>
      <c r="B21" s="24" t="s">
        <v>52</v>
      </c>
      <c r="C21" s="24" t="s">
        <v>28</v>
      </c>
      <c r="D21" s="24" t="s">
        <v>417</v>
      </c>
      <c r="E21" s="24" t="s">
        <v>418</v>
      </c>
      <c r="F21" s="24" t="s">
        <v>418</v>
      </c>
      <c r="G21" s="24" t="s">
        <v>418</v>
      </c>
      <c r="H21" s="24" t="s">
        <v>418</v>
      </c>
      <c r="I21" s="24" t="s">
        <v>432</v>
      </c>
      <c r="J21" s="24" t="s">
        <v>432</v>
      </c>
      <c r="K21" s="25" t="s">
        <v>320</v>
      </c>
      <c r="L21" s="24" t="s">
        <v>857</v>
      </c>
      <c r="M21" s="32">
        <v>1</v>
      </c>
      <c r="N21" s="28">
        <v>1670000</v>
      </c>
      <c r="O21" s="28">
        <v>1670000</v>
      </c>
      <c r="P21" s="26" t="s">
        <v>22</v>
      </c>
      <c r="Q21" s="29" t="s">
        <v>331</v>
      </c>
      <c r="R21" s="30" t="s">
        <v>332</v>
      </c>
      <c r="S21" s="25">
        <v>0</v>
      </c>
    </row>
    <row r="22" spans="1:19" ht="63.75" customHeight="1">
      <c r="A22" s="23">
        <v>12</v>
      </c>
      <c r="B22" s="24" t="s">
        <v>52</v>
      </c>
      <c r="C22" s="25" t="s">
        <v>28</v>
      </c>
      <c r="D22" s="24" t="s">
        <v>448</v>
      </c>
      <c r="E22" s="24" t="s">
        <v>449</v>
      </c>
      <c r="F22" s="24" t="s">
        <v>449</v>
      </c>
      <c r="G22" s="24" t="s">
        <v>450</v>
      </c>
      <c r="H22" s="24" t="s">
        <v>450</v>
      </c>
      <c r="I22" s="24" t="s">
        <v>450</v>
      </c>
      <c r="J22" s="24" t="s">
        <v>450</v>
      </c>
      <c r="K22" s="26" t="s">
        <v>322</v>
      </c>
      <c r="L22" s="24" t="s">
        <v>857</v>
      </c>
      <c r="M22" s="27">
        <v>1</v>
      </c>
      <c r="N22" s="28">
        <v>116000</v>
      </c>
      <c r="O22" s="85">
        <v>116000</v>
      </c>
      <c r="P22" s="30" t="s">
        <v>14</v>
      </c>
      <c r="Q22" s="29" t="s">
        <v>331</v>
      </c>
      <c r="R22" s="30" t="s">
        <v>332</v>
      </c>
      <c r="S22" s="25">
        <v>0</v>
      </c>
    </row>
    <row r="23" spans="1:19" ht="63.75" customHeight="1">
      <c r="A23" s="23">
        <v>13</v>
      </c>
      <c r="B23" s="24" t="s">
        <v>52</v>
      </c>
      <c r="C23" s="24" t="s">
        <v>28</v>
      </c>
      <c r="D23" s="24" t="s">
        <v>451</v>
      </c>
      <c r="E23" s="24" t="s">
        <v>452</v>
      </c>
      <c r="F23" s="24" t="s">
        <v>452</v>
      </c>
      <c r="G23" s="36" t="s">
        <v>453</v>
      </c>
      <c r="H23" s="36" t="s">
        <v>453</v>
      </c>
      <c r="I23" s="36" t="s">
        <v>453</v>
      </c>
      <c r="J23" s="36" t="s">
        <v>453</v>
      </c>
      <c r="K23" s="26" t="s">
        <v>320</v>
      </c>
      <c r="L23" s="24" t="s">
        <v>857</v>
      </c>
      <c r="M23" s="27">
        <v>1</v>
      </c>
      <c r="N23" s="28">
        <v>4280000</v>
      </c>
      <c r="O23" s="28">
        <f>M23*N23</f>
        <v>4280000</v>
      </c>
      <c r="P23" s="30" t="s">
        <v>14</v>
      </c>
      <c r="Q23" s="29" t="s">
        <v>331</v>
      </c>
      <c r="R23" s="30" t="s">
        <v>332</v>
      </c>
      <c r="S23" s="25">
        <v>0</v>
      </c>
    </row>
    <row r="24" spans="1:19" ht="63.75" customHeight="1">
      <c r="A24" s="23">
        <v>14</v>
      </c>
      <c r="B24" s="24" t="s">
        <v>52</v>
      </c>
      <c r="C24" s="25" t="s">
        <v>28</v>
      </c>
      <c r="D24" s="24" t="s">
        <v>454</v>
      </c>
      <c r="E24" s="24" t="s">
        <v>455</v>
      </c>
      <c r="F24" s="24" t="s">
        <v>455</v>
      </c>
      <c r="G24" s="24" t="s">
        <v>455</v>
      </c>
      <c r="H24" s="24" t="s">
        <v>455</v>
      </c>
      <c r="I24" s="24" t="s">
        <v>456</v>
      </c>
      <c r="J24" s="24" t="s">
        <v>456</v>
      </c>
      <c r="K24" s="25" t="s">
        <v>322</v>
      </c>
      <c r="L24" s="24" t="s">
        <v>857</v>
      </c>
      <c r="M24" s="37">
        <v>1</v>
      </c>
      <c r="N24" s="28">
        <v>4815000</v>
      </c>
      <c r="O24" s="85">
        <v>4815000</v>
      </c>
      <c r="P24" s="30" t="s">
        <v>14</v>
      </c>
      <c r="Q24" s="29" t="s">
        <v>331</v>
      </c>
      <c r="R24" s="30" t="s">
        <v>332</v>
      </c>
      <c r="S24" s="25">
        <v>0</v>
      </c>
    </row>
    <row r="25" spans="1:19" ht="63.75" customHeight="1">
      <c r="A25" s="23">
        <v>15</v>
      </c>
      <c r="B25" s="24" t="s">
        <v>52</v>
      </c>
      <c r="C25" s="25" t="s">
        <v>28</v>
      </c>
      <c r="D25" s="25" t="s">
        <v>457</v>
      </c>
      <c r="E25" s="25" t="s">
        <v>458</v>
      </c>
      <c r="F25" s="25" t="s">
        <v>458</v>
      </c>
      <c r="G25" s="25" t="s">
        <v>458</v>
      </c>
      <c r="H25" s="25" t="s">
        <v>458</v>
      </c>
      <c r="I25" s="25" t="s">
        <v>459</v>
      </c>
      <c r="J25" s="25" t="s">
        <v>459</v>
      </c>
      <c r="K25" s="26" t="s">
        <v>322</v>
      </c>
      <c r="L25" s="24" t="s">
        <v>857</v>
      </c>
      <c r="M25" s="32">
        <v>1</v>
      </c>
      <c r="N25" s="31">
        <v>4481919.6399999997</v>
      </c>
      <c r="O25" s="31">
        <v>4481919.6399999997</v>
      </c>
      <c r="P25" s="30" t="s">
        <v>21</v>
      </c>
      <c r="Q25" s="29" t="s">
        <v>331</v>
      </c>
      <c r="R25" s="30" t="s">
        <v>332</v>
      </c>
      <c r="S25" s="26">
        <v>0</v>
      </c>
    </row>
    <row r="26" spans="1:19" ht="63.75" customHeight="1">
      <c r="A26" s="23">
        <v>16</v>
      </c>
      <c r="B26" s="24" t="s">
        <v>52</v>
      </c>
      <c r="C26" s="25" t="s">
        <v>28</v>
      </c>
      <c r="D26" s="25" t="s">
        <v>460</v>
      </c>
      <c r="E26" s="25" t="s">
        <v>461</v>
      </c>
      <c r="F26" s="25" t="s">
        <v>461</v>
      </c>
      <c r="G26" s="25" t="s">
        <v>461</v>
      </c>
      <c r="H26" s="25" t="s">
        <v>461</v>
      </c>
      <c r="I26" s="25" t="s">
        <v>461</v>
      </c>
      <c r="J26" s="25" t="s">
        <v>461</v>
      </c>
      <c r="K26" s="26" t="s">
        <v>322</v>
      </c>
      <c r="L26" s="24" t="s">
        <v>857</v>
      </c>
      <c r="M26" s="32">
        <v>1</v>
      </c>
      <c r="N26" s="31">
        <v>2076294.64</v>
      </c>
      <c r="O26" s="31">
        <v>2076294.64</v>
      </c>
      <c r="P26" s="30" t="s">
        <v>14</v>
      </c>
      <c r="Q26" s="29" t="s">
        <v>331</v>
      </c>
      <c r="R26" s="30" t="s">
        <v>332</v>
      </c>
      <c r="S26" s="26">
        <v>0</v>
      </c>
    </row>
    <row r="27" spans="1:19" ht="63.75" customHeight="1">
      <c r="A27" s="23">
        <v>17</v>
      </c>
      <c r="B27" s="24" t="s">
        <v>52</v>
      </c>
      <c r="C27" s="25" t="s">
        <v>28</v>
      </c>
      <c r="D27" s="24" t="s">
        <v>462</v>
      </c>
      <c r="E27" s="24" t="s">
        <v>463</v>
      </c>
      <c r="F27" s="24" t="s">
        <v>463</v>
      </c>
      <c r="G27" s="24" t="s">
        <v>463</v>
      </c>
      <c r="H27" s="24" t="s">
        <v>463</v>
      </c>
      <c r="I27" s="26" t="s">
        <v>464</v>
      </c>
      <c r="J27" s="26" t="s">
        <v>464</v>
      </c>
      <c r="K27" s="26" t="s">
        <v>320</v>
      </c>
      <c r="L27" s="24" t="s">
        <v>857</v>
      </c>
      <c r="M27" s="27">
        <v>1</v>
      </c>
      <c r="N27" s="28">
        <v>3531000</v>
      </c>
      <c r="O27" s="85">
        <v>3531000</v>
      </c>
      <c r="P27" s="30" t="s">
        <v>14</v>
      </c>
      <c r="Q27" s="29" t="s">
        <v>331</v>
      </c>
      <c r="R27" s="30" t="s">
        <v>332</v>
      </c>
      <c r="S27" s="25">
        <v>0</v>
      </c>
    </row>
    <row r="28" spans="1:19" ht="63.75" customHeight="1">
      <c r="A28" s="23">
        <v>18</v>
      </c>
      <c r="B28" s="24" t="s">
        <v>52</v>
      </c>
      <c r="C28" s="25" t="s">
        <v>28</v>
      </c>
      <c r="D28" s="24" t="s">
        <v>465</v>
      </c>
      <c r="E28" s="24" t="s">
        <v>466</v>
      </c>
      <c r="F28" s="24" t="s">
        <v>466</v>
      </c>
      <c r="G28" s="24" t="s">
        <v>467</v>
      </c>
      <c r="H28" s="24" t="s">
        <v>467</v>
      </c>
      <c r="I28" s="24" t="s">
        <v>468</v>
      </c>
      <c r="J28" s="24" t="s">
        <v>468</v>
      </c>
      <c r="K28" s="26" t="s">
        <v>322</v>
      </c>
      <c r="L28" s="24" t="s">
        <v>857</v>
      </c>
      <c r="M28" s="27">
        <v>1</v>
      </c>
      <c r="N28" s="28">
        <v>1800000</v>
      </c>
      <c r="O28" s="28">
        <v>1800000</v>
      </c>
      <c r="P28" s="30" t="s">
        <v>14</v>
      </c>
      <c r="Q28" s="29" t="s">
        <v>331</v>
      </c>
      <c r="R28" s="30" t="s">
        <v>332</v>
      </c>
      <c r="S28" s="25">
        <v>0</v>
      </c>
    </row>
    <row r="29" spans="1:19" ht="63.75" customHeight="1">
      <c r="A29" s="23">
        <v>19</v>
      </c>
      <c r="B29" s="24" t="s">
        <v>52</v>
      </c>
      <c r="C29" s="25" t="s">
        <v>28</v>
      </c>
      <c r="D29" s="33" t="s">
        <v>469</v>
      </c>
      <c r="E29" s="33" t="s">
        <v>470</v>
      </c>
      <c r="F29" s="33" t="s">
        <v>470</v>
      </c>
      <c r="G29" s="33" t="s">
        <v>471</v>
      </c>
      <c r="H29" s="33" t="s">
        <v>471</v>
      </c>
      <c r="I29" s="26" t="s">
        <v>472</v>
      </c>
      <c r="J29" s="26" t="s">
        <v>472</v>
      </c>
      <c r="K29" s="26" t="s">
        <v>322</v>
      </c>
      <c r="L29" s="24" t="s">
        <v>857</v>
      </c>
      <c r="M29" s="27">
        <v>1</v>
      </c>
      <c r="N29" s="31">
        <v>1880000</v>
      </c>
      <c r="O29" s="31">
        <v>1880000</v>
      </c>
      <c r="P29" s="30" t="s">
        <v>14</v>
      </c>
      <c r="Q29" s="29" t="s">
        <v>331</v>
      </c>
      <c r="R29" s="30" t="s">
        <v>332</v>
      </c>
      <c r="S29" s="25">
        <v>0</v>
      </c>
    </row>
    <row r="30" spans="1:19" ht="63.75" customHeight="1">
      <c r="A30" s="23">
        <v>20</v>
      </c>
      <c r="B30" s="24" t="s">
        <v>52</v>
      </c>
      <c r="C30" s="25" t="s">
        <v>28</v>
      </c>
      <c r="D30" s="33" t="s">
        <v>473</v>
      </c>
      <c r="E30" s="33" t="s">
        <v>474</v>
      </c>
      <c r="F30" s="33" t="s">
        <v>474</v>
      </c>
      <c r="G30" s="33" t="s">
        <v>474</v>
      </c>
      <c r="H30" s="33" t="s">
        <v>474</v>
      </c>
      <c r="I30" s="26" t="s">
        <v>475</v>
      </c>
      <c r="J30" s="26" t="s">
        <v>475</v>
      </c>
      <c r="K30" s="26" t="s">
        <v>322</v>
      </c>
      <c r="L30" s="24" t="s">
        <v>857</v>
      </c>
      <c r="M30" s="27">
        <v>1</v>
      </c>
      <c r="N30" s="31">
        <v>6000000</v>
      </c>
      <c r="O30" s="31">
        <v>6000000</v>
      </c>
      <c r="P30" s="26" t="s">
        <v>15</v>
      </c>
      <c r="Q30" s="29" t="s">
        <v>331</v>
      </c>
      <c r="R30" s="30" t="s">
        <v>332</v>
      </c>
      <c r="S30" s="25">
        <v>0</v>
      </c>
    </row>
    <row r="31" spans="1:19" ht="63.75" customHeight="1">
      <c r="A31" s="23">
        <v>21</v>
      </c>
      <c r="B31" s="24" t="s">
        <v>52</v>
      </c>
      <c r="C31" s="25" t="s">
        <v>28</v>
      </c>
      <c r="D31" s="33" t="s">
        <v>476</v>
      </c>
      <c r="E31" s="33" t="s">
        <v>477</v>
      </c>
      <c r="F31" s="33" t="s">
        <v>477</v>
      </c>
      <c r="G31" s="33" t="s">
        <v>478</v>
      </c>
      <c r="H31" s="33" t="s">
        <v>478</v>
      </c>
      <c r="I31" s="26" t="s">
        <v>479</v>
      </c>
      <c r="J31" s="26" t="s">
        <v>479</v>
      </c>
      <c r="K31" s="26" t="s">
        <v>322</v>
      </c>
      <c r="L31" s="24" t="s">
        <v>857</v>
      </c>
      <c r="M31" s="27">
        <v>1</v>
      </c>
      <c r="N31" s="31">
        <v>4285000</v>
      </c>
      <c r="O31" s="31">
        <v>4285000</v>
      </c>
      <c r="P31" s="30" t="s">
        <v>14</v>
      </c>
      <c r="Q31" s="29" t="s">
        <v>331</v>
      </c>
      <c r="R31" s="30" t="s">
        <v>332</v>
      </c>
      <c r="S31" s="25">
        <v>0</v>
      </c>
    </row>
    <row r="32" spans="1:19" ht="63.75" customHeight="1">
      <c r="A32" s="23">
        <v>22</v>
      </c>
      <c r="B32" s="24" t="s">
        <v>52</v>
      </c>
      <c r="C32" s="25" t="s">
        <v>28</v>
      </c>
      <c r="D32" s="33" t="s">
        <v>476</v>
      </c>
      <c r="E32" s="33" t="s">
        <v>477</v>
      </c>
      <c r="F32" s="33" t="s">
        <v>477</v>
      </c>
      <c r="G32" s="33" t="s">
        <v>478</v>
      </c>
      <c r="H32" s="33" t="s">
        <v>478</v>
      </c>
      <c r="I32" s="26" t="s">
        <v>505</v>
      </c>
      <c r="J32" s="26" t="s">
        <v>505</v>
      </c>
      <c r="K32" s="26" t="s">
        <v>322</v>
      </c>
      <c r="L32" s="24" t="s">
        <v>857</v>
      </c>
      <c r="M32" s="27">
        <v>1</v>
      </c>
      <c r="N32" s="31">
        <v>3772000</v>
      </c>
      <c r="O32" s="31">
        <v>3772000</v>
      </c>
      <c r="P32" s="26" t="s">
        <v>15</v>
      </c>
      <c r="Q32" s="29" t="s">
        <v>331</v>
      </c>
      <c r="R32" s="30" t="s">
        <v>332</v>
      </c>
      <c r="S32" s="25">
        <v>0</v>
      </c>
    </row>
    <row r="33" spans="1:19" ht="63.75" customHeight="1">
      <c r="A33" s="23">
        <v>23</v>
      </c>
      <c r="B33" s="24" t="s">
        <v>52</v>
      </c>
      <c r="C33" s="25" t="s">
        <v>28</v>
      </c>
      <c r="D33" s="24" t="s">
        <v>480</v>
      </c>
      <c r="E33" s="24" t="s">
        <v>481</v>
      </c>
      <c r="F33" s="24" t="s">
        <v>481</v>
      </c>
      <c r="G33" s="24" t="s">
        <v>482</v>
      </c>
      <c r="H33" s="24" t="s">
        <v>482</v>
      </c>
      <c r="I33" s="24" t="s">
        <v>483</v>
      </c>
      <c r="J33" s="24" t="s">
        <v>483</v>
      </c>
      <c r="K33" s="26" t="s">
        <v>322</v>
      </c>
      <c r="L33" s="24" t="s">
        <v>857</v>
      </c>
      <c r="M33" s="27">
        <v>1</v>
      </c>
      <c r="N33" s="34">
        <v>1000000</v>
      </c>
      <c r="O33" s="34">
        <v>1000000</v>
      </c>
      <c r="P33" s="30" t="s">
        <v>15</v>
      </c>
      <c r="Q33" s="29" t="s">
        <v>331</v>
      </c>
      <c r="R33" s="30" t="s">
        <v>332</v>
      </c>
      <c r="S33" s="25">
        <v>0</v>
      </c>
    </row>
    <row r="34" spans="1:19" ht="63.75" customHeight="1">
      <c r="A34" s="23">
        <v>24</v>
      </c>
      <c r="B34" s="24" t="s">
        <v>52</v>
      </c>
      <c r="C34" s="25" t="s">
        <v>28</v>
      </c>
      <c r="D34" s="24" t="s">
        <v>488</v>
      </c>
      <c r="E34" s="24" t="s">
        <v>489</v>
      </c>
      <c r="F34" s="24" t="s">
        <v>489</v>
      </c>
      <c r="G34" s="24" t="s">
        <v>490</v>
      </c>
      <c r="H34" s="24" t="s">
        <v>490</v>
      </c>
      <c r="I34" s="24" t="s">
        <v>491</v>
      </c>
      <c r="J34" s="24" t="s">
        <v>491</v>
      </c>
      <c r="K34" s="25" t="s">
        <v>322</v>
      </c>
      <c r="L34" s="24" t="s">
        <v>857</v>
      </c>
      <c r="M34" s="27">
        <v>1</v>
      </c>
      <c r="N34" s="38">
        <v>134000</v>
      </c>
      <c r="O34" s="153">
        <v>134000</v>
      </c>
      <c r="P34" s="26" t="s">
        <v>14</v>
      </c>
      <c r="Q34" s="29" t="s">
        <v>331</v>
      </c>
      <c r="R34" s="30" t="s">
        <v>332</v>
      </c>
      <c r="S34" s="25">
        <v>0</v>
      </c>
    </row>
    <row r="35" spans="1:19" ht="63.75" customHeight="1">
      <c r="A35" s="23">
        <v>25</v>
      </c>
      <c r="B35" s="24" t="s">
        <v>52</v>
      </c>
      <c r="C35" s="25" t="s">
        <v>28</v>
      </c>
      <c r="D35" s="24" t="s">
        <v>850</v>
      </c>
      <c r="E35" s="26" t="s">
        <v>851</v>
      </c>
      <c r="F35" s="26" t="s">
        <v>851</v>
      </c>
      <c r="G35" s="26" t="s">
        <v>852</v>
      </c>
      <c r="H35" s="26" t="s">
        <v>852</v>
      </c>
      <c r="I35" s="26" t="s">
        <v>845</v>
      </c>
      <c r="J35" s="26" t="s">
        <v>845</v>
      </c>
      <c r="K35" s="25" t="s">
        <v>322</v>
      </c>
      <c r="L35" s="24" t="s">
        <v>857</v>
      </c>
      <c r="M35" s="27">
        <v>1</v>
      </c>
      <c r="N35" s="28">
        <v>1500000</v>
      </c>
      <c r="O35" s="28">
        <v>1500000</v>
      </c>
      <c r="P35" s="26" t="s">
        <v>14</v>
      </c>
      <c r="Q35" s="29" t="s">
        <v>331</v>
      </c>
      <c r="R35" s="30" t="s">
        <v>402</v>
      </c>
      <c r="S35" s="41">
        <v>0</v>
      </c>
    </row>
    <row r="36" spans="1:19" ht="63.75" customHeight="1">
      <c r="A36" s="23">
        <v>26</v>
      </c>
      <c r="B36" s="24" t="s">
        <v>52</v>
      </c>
      <c r="C36" s="25" t="s">
        <v>28</v>
      </c>
      <c r="D36" s="26" t="s">
        <v>349</v>
      </c>
      <c r="E36" s="26" t="s">
        <v>350</v>
      </c>
      <c r="F36" s="26" t="s">
        <v>350</v>
      </c>
      <c r="G36" s="26" t="s">
        <v>351</v>
      </c>
      <c r="H36" s="26" t="s">
        <v>351</v>
      </c>
      <c r="I36" s="26" t="s">
        <v>352</v>
      </c>
      <c r="J36" s="26" t="s">
        <v>352</v>
      </c>
      <c r="K36" s="26" t="s">
        <v>320</v>
      </c>
      <c r="L36" s="24" t="s">
        <v>857</v>
      </c>
      <c r="M36" s="27">
        <v>1</v>
      </c>
      <c r="N36" s="28">
        <v>500000</v>
      </c>
      <c r="O36" s="28">
        <v>500000</v>
      </c>
      <c r="P36" s="26" t="s">
        <v>15</v>
      </c>
      <c r="Q36" s="29" t="s">
        <v>331</v>
      </c>
      <c r="R36" s="30" t="s">
        <v>332</v>
      </c>
      <c r="S36" s="25">
        <v>0</v>
      </c>
    </row>
    <row r="37" spans="1:19" ht="63.75" customHeight="1">
      <c r="A37" s="23">
        <v>27</v>
      </c>
      <c r="B37" s="24" t="s">
        <v>52</v>
      </c>
      <c r="C37" s="25" t="s">
        <v>28</v>
      </c>
      <c r="D37" s="26" t="s">
        <v>349</v>
      </c>
      <c r="E37" s="26" t="s">
        <v>350</v>
      </c>
      <c r="F37" s="26" t="s">
        <v>350</v>
      </c>
      <c r="G37" s="26" t="s">
        <v>351</v>
      </c>
      <c r="H37" s="26" t="s">
        <v>351</v>
      </c>
      <c r="I37" s="26" t="s">
        <v>353</v>
      </c>
      <c r="J37" s="26" t="s">
        <v>354</v>
      </c>
      <c r="K37" s="26" t="s">
        <v>322</v>
      </c>
      <c r="L37" s="24" t="s">
        <v>857</v>
      </c>
      <c r="M37" s="27">
        <v>1</v>
      </c>
      <c r="N37" s="28">
        <v>500000</v>
      </c>
      <c r="O37" s="28">
        <v>500000</v>
      </c>
      <c r="P37" s="26" t="s">
        <v>24</v>
      </c>
      <c r="Q37" s="29" t="s">
        <v>331</v>
      </c>
      <c r="R37" s="30" t="s">
        <v>332</v>
      </c>
      <c r="S37" s="25">
        <v>0</v>
      </c>
    </row>
    <row r="38" spans="1:19" ht="63.75" customHeight="1">
      <c r="A38" s="23">
        <v>28</v>
      </c>
      <c r="B38" s="24" t="s">
        <v>52</v>
      </c>
      <c r="C38" s="25" t="s">
        <v>28</v>
      </c>
      <c r="D38" s="26" t="s">
        <v>349</v>
      </c>
      <c r="E38" s="26" t="s">
        <v>350</v>
      </c>
      <c r="F38" s="26" t="s">
        <v>350</v>
      </c>
      <c r="G38" s="26" t="s">
        <v>351</v>
      </c>
      <c r="H38" s="26" t="s">
        <v>351</v>
      </c>
      <c r="I38" s="26" t="s">
        <v>355</v>
      </c>
      <c r="J38" s="26" t="s">
        <v>356</v>
      </c>
      <c r="K38" s="26" t="s">
        <v>322</v>
      </c>
      <c r="L38" s="24" t="s">
        <v>857</v>
      </c>
      <c r="M38" s="27">
        <v>1</v>
      </c>
      <c r="N38" s="28">
        <v>500000</v>
      </c>
      <c r="O38" s="28">
        <v>500000</v>
      </c>
      <c r="P38" s="26" t="s">
        <v>24</v>
      </c>
      <c r="Q38" s="29" t="s">
        <v>331</v>
      </c>
      <c r="R38" s="30" t="s">
        <v>332</v>
      </c>
      <c r="S38" s="25">
        <v>0</v>
      </c>
    </row>
    <row r="39" spans="1:19" ht="63.75" customHeight="1">
      <c r="A39" s="23">
        <v>29</v>
      </c>
      <c r="B39" s="24" t="s">
        <v>52</v>
      </c>
      <c r="C39" s="25" t="s">
        <v>28</v>
      </c>
      <c r="D39" s="26" t="s">
        <v>349</v>
      </c>
      <c r="E39" s="26" t="s">
        <v>350</v>
      </c>
      <c r="F39" s="26" t="s">
        <v>350</v>
      </c>
      <c r="G39" s="26" t="s">
        <v>351</v>
      </c>
      <c r="H39" s="26" t="s">
        <v>351</v>
      </c>
      <c r="I39" s="26" t="s">
        <v>357</v>
      </c>
      <c r="J39" s="26" t="s">
        <v>357</v>
      </c>
      <c r="K39" s="26" t="s">
        <v>320</v>
      </c>
      <c r="L39" s="24" t="s">
        <v>857</v>
      </c>
      <c r="M39" s="27">
        <v>1</v>
      </c>
      <c r="N39" s="28">
        <v>500000</v>
      </c>
      <c r="O39" s="28">
        <v>500000</v>
      </c>
      <c r="P39" s="26" t="s">
        <v>24</v>
      </c>
      <c r="Q39" s="29" t="s">
        <v>331</v>
      </c>
      <c r="R39" s="30" t="s">
        <v>332</v>
      </c>
      <c r="S39" s="25">
        <v>0</v>
      </c>
    </row>
    <row r="40" spans="1:19" ht="63.75" customHeight="1">
      <c r="A40" s="23">
        <v>30</v>
      </c>
      <c r="B40" s="24" t="s">
        <v>52</v>
      </c>
      <c r="C40" s="25" t="s">
        <v>28</v>
      </c>
      <c r="D40" s="26" t="s">
        <v>349</v>
      </c>
      <c r="E40" s="26" t="s">
        <v>350</v>
      </c>
      <c r="F40" s="26" t="s">
        <v>350</v>
      </c>
      <c r="G40" s="26" t="s">
        <v>351</v>
      </c>
      <c r="H40" s="26" t="s">
        <v>351</v>
      </c>
      <c r="I40" s="26" t="s">
        <v>358</v>
      </c>
      <c r="J40" s="26" t="s">
        <v>358</v>
      </c>
      <c r="K40" s="26" t="s">
        <v>320</v>
      </c>
      <c r="L40" s="24" t="s">
        <v>857</v>
      </c>
      <c r="M40" s="27">
        <v>1</v>
      </c>
      <c r="N40" s="28">
        <v>500000</v>
      </c>
      <c r="O40" s="28">
        <v>500000</v>
      </c>
      <c r="P40" s="26" t="s">
        <v>24</v>
      </c>
      <c r="Q40" s="29" t="s">
        <v>331</v>
      </c>
      <c r="R40" s="30" t="s">
        <v>332</v>
      </c>
      <c r="S40" s="25">
        <v>0</v>
      </c>
    </row>
    <row r="41" spans="1:19" ht="63.75" customHeight="1">
      <c r="A41" s="23">
        <v>31</v>
      </c>
      <c r="B41" s="24" t="s">
        <v>52</v>
      </c>
      <c r="C41" s="25" t="s">
        <v>28</v>
      </c>
      <c r="D41" s="26" t="s">
        <v>349</v>
      </c>
      <c r="E41" s="26" t="s">
        <v>350</v>
      </c>
      <c r="F41" s="26" t="s">
        <v>350</v>
      </c>
      <c r="G41" s="26" t="s">
        <v>351</v>
      </c>
      <c r="H41" s="26" t="s">
        <v>351</v>
      </c>
      <c r="I41" s="26" t="s">
        <v>359</v>
      </c>
      <c r="J41" s="26" t="s">
        <v>359</v>
      </c>
      <c r="K41" s="26" t="s">
        <v>320</v>
      </c>
      <c r="L41" s="24" t="s">
        <v>857</v>
      </c>
      <c r="M41" s="27">
        <v>1</v>
      </c>
      <c r="N41" s="28">
        <v>500000</v>
      </c>
      <c r="O41" s="28">
        <v>500000</v>
      </c>
      <c r="P41" s="26" t="s">
        <v>25</v>
      </c>
      <c r="Q41" s="29" t="s">
        <v>331</v>
      </c>
      <c r="R41" s="30" t="s">
        <v>332</v>
      </c>
      <c r="S41" s="25">
        <v>0</v>
      </c>
    </row>
    <row r="42" spans="1:19" ht="63.75" customHeight="1">
      <c r="A42" s="23">
        <v>32</v>
      </c>
      <c r="B42" s="24" t="s">
        <v>52</v>
      </c>
      <c r="C42" s="25" t="s">
        <v>28</v>
      </c>
      <c r="D42" s="26" t="s">
        <v>349</v>
      </c>
      <c r="E42" s="26" t="s">
        <v>350</v>
      </c>
      <c r="F42" s="26" t="s">
        <v>350</v>
      </c>
      <c r="G42" s="26" t="s">
        <v>351</v>
      </c>
      <c r="H42" s="26" t="s">
        <v>351</v>
      </c>
      <c r="I42" s="26" t="s">
        <v>360</v>
      </c>
      <c r="J42" s="26" t="s">
        <v>360</v>
      </c>
      <c r="K42" s="26" t="s">
        <v>320</v>
      </c>
      <c r="L42" s="24" t="s">
        <v>857</v>
      </c>
      <c r="M42" s="27">
        <v>1</v>
      </c>
      <c r="N42" s="28">
        <v>500000</v>
      </c>
      <c r="O42" s="28">
        <v>500000</v>
      </c>
      <c r="P42" s="26" t="s">
        <v>25</v>
      </c>
      <c r="Q42" s="29" t="s">
        <v>331</v>
      </c>
      <c r="R42" s="30" t="s">
        <v>332</v>
      </c>
      <c r="S42" s="25">
        <v>0</v>
      </c>
    </row>
    <row r="43" spans="1:19" ht="63.75" customHeight="1">
      <c r="A43" s="23">
        <v>33</v>
      </c>
      <c r="B43" s="24" t="s">
        <v>52</v>
      </c>
      <c r="C43" s="25" t="s">
        <v>28</v>
      </c>
      <c r="D43" s="26" t="s">
        <v>349</v>
      </c>
      <c r="E43" s="26" t="s">
        <v>350</v>
      </c>
      <c r="F43" s="26" t="s">
        <v>350</v>
      </c>
      <c r="G43" s="26" t="s">
        <v>351</v>
      </c>
      <c r="H43" s="26" t="s">
        <v>351</v>
      </c>
      <c r="I43" s="26" t="s">
        <v>361</v>
      </c>
      <c r="J43" s="26" t="s">
        <v>361</v>
      </c>
      <c r="K43" s="26" t="s">
        <v>320</v>
      </c>
      <c r="L43" s="24" t="s">
        <v>857</v>
      </c>
      <c r="M43" s="27">
        <v>1</v>
      </c>
      <c r="N43" s="28">
        <v>500000</v>
      </c>
      <c r="O43" s="28">
        <v>500000</v>
      </c>
      <c r="P43" s="26" t="s">
        <v>17</v>
      </c>
      <c r="Q43" s="29" t="s">
        <v>331</v>
      </c>
      <c r="R43" s="30" t="s">
        <v>332</v>
      </c>
      <c r="S43" s="25">
        <v>0</v>
      </c>
    </row>
    <row r="44" spans="1:19" ht="63.75" customHeight="1">
      <c r="A44" s="23">
        <v>34</v>
      </c>
      <c r="B44" s="24" t="s">
        <v>52</v>
      </c>
      <c r="C44" s="25" t="s">
        <v>28</v>
      </c>
      <c r="D44" s="26" t="s">
        <v>349</v>
      </c>
      <c r="E44" s="26" t="s">
        <v>350</v>
      </c>
      <c r="F44" s="26" t="s">
        <v>350</v>
      </c>
      <c r="G44" s="26" t="s">
        <v>351</v>
      </c>
      <c r="H44" s="26" t="s">
        <v>351</v>
      </c>
      <c r="I44" s="26" t="s">
        <v>362</v>
      </c>
      <c r="J44" s="26" t="s">
        <v>362</v>
      </c>
      <c r="K44" s="26" t="s">
        <v>320</v>
      </c>
      <c r="L44" s="24" t="s">
        <v>857</v>
      </c>
      <c r="M44" s="27">
        <v>1</v>
      </c>
      <c r="N44" s="28">
        <v>2000000</v>
      </c>
      <c r="O44" s="28">
        <v>2000000</v>
      </c>
      <c r="P44" s="26" t="s">
        <v>25</v>
      </c>
      <c r="Q44" s="29" t="s">
        <v>331</v>
      </c>
      <c r="R44" s="30" t="s">
        <v>332</v>
      </c>
      <c r="S44" s="25">
        <v>0</v>
      </c>
    </row>
    <row r="45" spans="1:19" ht="63.75" customHeight="1">
      <c r="A45" s="23">
        <v>35</v>
      </c>
      <c r="B45" s="24" t="s">
        <v>52</v>
      </c>
      <c r="C45" s="25" t="s">
        <v>28</v>
      </c>
      <c r="D45" s="26" t="s">
        <v>349</v>
      </c>
      <c r="E45" s="26" t="s">
        <v>350</v>
      </c>
      <c r="F45" s="26" t="s">
        <v>350</v>
      </c>
      <c r="G45" s="26" t="s">
        <v>351</v>
      </c>
      <c r="H45" s="26" t="s">
        <v>351</v>
      </c>
      <c r="I45" s="26" t="s">
        <v>363</v>
      </c>
      <c r="J45" s="26" t="s">
        <v>363</v>
      </c>
      <c r="K45" s="26" t="s">
        <v>320</v>
      </c>
      <c r="L45" s="24" t="s">
        <v>857</v>
      </c>
      <c r="M45" s="27">
        <v>1</v>
      </c>
      <c r="N45" s="28">
        <v>500000</v>
      </c>
      <c r="O45" s="28">
        <v>500000</v>
      </c>
      <c r="P45" s="26" t="s">
        <v>25</v>
      </c>
      <c r="Q45" s="29" t="s">
        <v>331</v>
      </c>
      <c r="R45" s="30" t="s">
        <v>332</v>
      </c>
      <c r="S45" s="25">
        <v>0</v>
      </c>
    </row>
    <row r="46" spans="1:19" ht="63.75" customHeight="1">
      <c r="A46" s="23">
        <v>36</v>
      </c>
      <c r="B46" s="24" t="s">
        <v>52</v>
      </c>
      <c r="C46" s="25" t="s">
        <v>28</v>
      </c>
      <c r="D46" s="26" t="s">
        <v>349</v>
      </c>
      <c r="E46" s="26" t="s">
        <v>350</v>
      </c>
      <c r="F46" s="26" t="s">
        <v>350</v>
      </c>
      <c r="G46" s="26" t="s">
        <v>351</v>
      </c>
      <c r="H46" s="26" t="s">
        <v>351</v>
      </c>
      <c r="I46" s="26" t="s">
        <v>364</v>
      </c>
      <c r="J46" s="26" t="s">
        <v>364</v>
      </c>
      <c r="K46" s="26" t="s">
        <v>320</v>
      </c>
      <c r="L46" s="24" t="s">
        <v>857</v>
      </c>
      <c r="M46" s="27">
        <v>1</v>
      </c>
      <c r="N46" s="28">
        <v>500000</v>
      </c>
      <c r="O46" s="28">
        <v>500000</v>
      </c>
      <c r="P46" s="26" t="s">
        <v>25</v>
      </c>
      <c r="Q46" s="29" t="s">
        <v>331</v>
      </c>
      <c r="R46" s="30" t="s">
        <v>332</v>
      </c>
      <c r="S46" s="25">
        <v>0</v>
      </c>
    </row>
    <row r="47" spans="1:19" ht="63.75" customHeight="1">
      <c r="A47" s="23">
        <v>37</v>
      </c>
      <c r="B47" s="24" t="s">
        <v>52</v>
      </c>
      <c r="C47" s="25" t="s">
        <v>28</v>
      </c>
      <c r="D47" s="26" t="s">
        <v>349</v>
      </c>
      <c r="E47" s="26" t="s">
        <v>350</v>
      </c>
      <c r="F47" s="26" t="s">
        <v>350</v>
      </c>
      <c r="G47" s="26" t="s">
        <v>351</v>
      </c>
      <c r="H47" s="26" t="s">
        <v>351</v>
      </c>
      <c r="I47" s="26" t="s">
        <v>365</v>
      </c>
      <c r="J47" s="26" t="s">
        <v>365</v>
      </c>
      <c r="K47" s="26" t="s">
        <v>320</v>
      </c>
      <c r="L47" s="24" t="s">
        <v>857</v>
      </c>
      <c r="M47" s="27">
        <v>1</v>
      </c>
      <c r="N47" s="28">
        <v>500000</v>
      </c>
      <c r="O47" s="28">
        <v>500000</v>
      </c>
      <c r="P47" s="26" t="s">
        <v>25</v>
      </c>
      <c r="Q47" s="29" t="s">
        <v>331</v>
      </c>
      <c r="R47" s="30" t="s">
        <v>332</v>
      </c>
      <c r="S47" s="25">
        <v>0</v>
      </c>
    </row>
    <row r="48" spans="1:19" ht="63.75" customHeight="1">
      <c r="A48" s="23">
        <v>38</v>
      </c>
      <c r="B48" s="24" t="s">
        <v>52</v>
      </c>
      <c r="C48" s="25" t="s">
        <v>28</v>
      </c>
      <c r="D48" s="26" t="s">
        <v>349</v>
      </c>
      <c r="E48" s="26" t="s">
        <v>350</v>
      </c>
      <c r="F48" s="26" t="s">
        <v>350</v>
      </c>
      <c r="G48" s="26" t="s">
        <v>351</v>
      </c>
      <c r="H48" s="26" t="s">
        <v>351</v>
      </c>
      <c r="I48" s="26" t="s">
        <v>366</v>
      </c>
      <c r="J48" s="26" t="s">
        <v>366</v>
      </c>
      <c r="K48" s="26" t="s">
        <v>320</v>
      </c>
      <c r="L48" s="24" t="s">
        <v>857</v>
      </c>
      <c r="M48" s="27">
        <v>1</v>
      </c>
      <c r="N48" s="28">
        <v>500000</v>
      </c>
      <c r="O48" s="28">
        <v>500000</v>
      </c>
      <c r="P48" s="26" t="s">
        <v>25</v>
      </c>
      <c r="Q48" s="29" t="s">
        <v>331</v>
      </c>
      <c r="R48" s="30" t="s">
        <v>332</v>
      </c>
      <c r="S48" s="25">
        <v>0</v>
      </c>
    </row>
    <row r="49" spans="1:19" ht="63.75" customHeight="1">
      <c r="A49" s="23">
        <v>39</v>
      </c>
      <c r="B49" s="24" t="s">
        <v>52</v>
      </c>
      <c r="C49" s="25" t="s">
        <v>28</v>
      </c>
      <c r="D49" s="26" t="s">
        <v>349</v>
      </c>
      <c r="E49" s="26" t="s">
        <v>350</v>
      </c>
      <c r="F49" s="26" t="s">
        <v>350</v>
      </c>
      <c r="G49" s="26" t="s">
        <v>351</v>
      </c>
      <c r="H49" s="26" t="s">
        <v>351</v>
      </c>
      <c r="I49" s="26" t="s">
        <v>380</v>
      </c>
      <c r="J49" s="26" t="s">
        <v>380</v>
      </c>
      <c r="K49" s="26" t="s">
        <v>320</v>
      </c>
      <c r="L49" s="24" t="s">
        <v>857</v>
      </c>
      <c r="M49" s="27">
        <v>1</v>
      </c>
      <c r="N49" s="28">
        <v>500000</v>
      </c>
      <c r="O49" s="28">
        <v>500000</v>
      </c>
      <c r="P49" s="26" t="s">
        <v>25</v>
      </c>
      <c r="Q49" s="29" t="s">
        <v>331</v>
      </c>
      <c r="R49" s="30" t="s">
        <v>332</v>
      </c>
      <c r="S49" s="25">
        <v>0</v>
      </c>
    </row>
    <row r="50" spans="1:19" ht="63.75" customHeight="1">
      <c r="A50" s="23">
        <v>40</v>
      </c>
      <c r="B50" s="24" t="s">
        <v>52</v>
      </c>
      <c r="C50" s="25" t="s">
        <v>28</v>
      </c>
      <c r="D50" s="24" t="s">
        <v>367</v>
      </c>
      <c r="E50" s="24" t="s">
        <v>368</v>
      </c>
      <c r="F50" s="24" t="s">
        <v>368</v>
      </c>
      <c r="G50" s="24" t="s">
        <v>369</v>
      </c>
      <c r="H50" s="24" t="s">
        <v>369</v>
      </c>
      <c r="I50" s="26" t="s">
        <v>370</v>
      </c>
      <c r="J50" s="26" t="s">
        <v>370</v>
      </c>
      <c r="K50" s="26" t="s">
        <v>320</v>
      </c>
      <c r="L50" s="24" t="s">
        <v>857</v>
      </c>
      <c r="M50" s="27">
        <v>1</v>
      </c>
      <c r="N50" s="28">
        <v>500000</v>
      </c>
      <c r="O50" s="28">
        <v>500000</v>
      </c>
      <c r="P50" s="26" t="s">
        <v>18</v>
      </c>
      <c r="Q50" s="29" t="s">
        <v>331</v>
      </c>
      <c r="R50" s="30" t="s">
        <v>332</v>
      </c>
      <c r="S50" s="25">
        <v>0</v>
      </c>
    </row>
    <row r="51" spans="1:19" ht="63.75" customHeight="1">
      <c r="A51" s="23">
        <v>41</v>
      </c>
      <c r="B51" s="24" t="s">
        <v>52</v>
      </c>
      <c r="C51" s="25" t="s">
        <v>28</v>
      </c>
      <c r="D51" s="24" t="s">
        <v>367</v>
      </c>
      <c r="E51" s="24" t="s">
        <v>368</v>
      </c>
      <c r="F51" s="24" t="s">
        <v>368</v>
      </c>
      <c r="G51" s="24" t="s">
        <v>369</v>
      </c>
      <c r="H51" s="24" t="s">
        <v>369</v>
      </c>
      <c r="I51" s="26" t="s">
        <v>1632</v>
      </c>
      <c r="J51" s="26" t="s">
        <v>1632</v>
      </c>
      <c r="K51" s="26" t="s">
        <v>320</v>
      </c>
      <c r="L51" s="24" t="s">
        <v>857</v>
      </c>
      <c r="M51" s="27">
        <v>1</v>
      </c>
      <c r="N51" s="28">
        <v>4000000</v>
      </c>
      <c r="O51" s="28">
        <v>4000000</v>
      </c>
      <c r="P51" s="26" t="s">
        <v>21</v>
      </c>
      <c r="Q51" s="29" t="s">
        <v>331</v>
      </c>
      <c r="R51" s="30" t="s">
        <v>332</v>
      </c>
      <c r="S51" s="25">
        <v>0</v>
      </c>
    </row>
    <row r="52" spans="1:19" ht="63.75" customHeight="1">
      <c r="A52" s="23">
        <v>42</v>
      </c>
      <c r="B52" s="24" t="s">
        <v>52</v>
      </c>
      <c r="C52" s="25" t="s">
        <v>28</v>
      </c>
      <c r="D52" s="24" t="s">
        <v>336</v>
      </c>
      <c r="E52" s="24" t="s">
        <v>337</v>
      </c>
      <c r="F52" s="24" t="s">
        <v>337</v>
      </c>
      <c r="G52" s="24" t="s">
        <v>337</v>
      </c>
      <c r="H52" s="24" t="s">
        <v>337</v>
      </c>
      <c r="I52" s="26" t="s">
        <v>379</v>
      </c>
      <c r="J52" s="26" t="s">
        <v>379</v>
      </c>
      <c r="K52" s="26" t="s">
        <v>320</v>
      </c>
      <c r="L52" s="24" t="s">
        <v>857</v>
      </c>
      <c r="M52" s="27">
        <v>1</v>
      </c>
      <c r="N52" s="31">
        <v>4000000</v>
      </c>
      <c r="O52" s="31">
        <v>4000000</v>
      </c>
      <c r="P52" s="26" t="s">
        <v>15</v>
      </c>
      <c r="Q52" s="29" t="s">
        <v>331</v>
      </c>
      <c r="R52" s="30" t="s">
        <v>332</v>
      </c>
      <c r="S52" s="25">
        <v>0</v>
      </c>
    </row>
    <row r="53" spans="1:19" ht="63.75" customHeight="1">
      <c r="A53" s="23">
        <v>43</v>
      </c>
      <c r="B53" s="24" t="s">
        <v>52</v>
      </c>
      <c r="C53" s="25" t="s">
        <v>28</v>
      </c>
      <c r="D53" s="26" t="s">
        <v>349</v>
      </c>
      <c r="E53" s="26" t="s">
        <v>350</v>
      </c>
      <c r="F53" s="26" t="s">
        <v>350</v>
      </c>
      <c r="G53" s="26" t="s">
        <v>351</v>
      </c>
      <c r="H53" s="26" t="s">
        <v>351</v>
      </c>
      <c r="I53" s="26" t="s">
        <v>381</v>
      </c>
      <c r="J53" s="26" t="s">
        <v>381</v>
      </c>
      <c r="K53" s="26" t="s">
        <v>322</v>
      </c>
      <c r="L53" s="24" t="s">
        <v>857</v>
      </c>
      <c r="M53" s="27">
        <v>1</v>
      </c>
      <c r="N53" s="28">
        <v>500000</v>
      </c>
      <c r="O53" s="28">
        <v>500000</v>
      </c>
      <c r="P53" s="26" t="s">
        <v>22</v>
      </c>
      <c r="Q53" s="29" t="s">
        <v>331</v>
      </c>
      <c r="R53" s="30" t="s">
        <v>332</v>
      </c>
      <c r="S53" s="25">
        <v>0</v>
      </c>
    </row>
    <row r="54" spans="1:19" ht="63.75" customHeight="1">
      <c r="A54" s="23">
        <v>44</v>
      </c>
      <c r="B54" s="24" t="s">
        <v>52</v>
      </c>
      <c r="C54" s="25" t="s">
        <v>28</v>
      </c>
      <c r="D54" s="26" t="s">
        <v>349</v>
      </c>
      <c r="E54" s="26" t="s">
        <v>350</v>
      </c>
      <c r="F54" s="26" t="s">
        <v>350</v>
      </c>
      <c r="G54" s="26" t="s">
        <v>351</v>
      </c>
      <c r="H54" s="26" t="s">
        <v>351</v>
      </c>
      <c r="I54" s="26" t="s">
        <v>382</v>
      </c>
      <c r="J54" s="26" t="s">
        <v>382</v>
      </c>
      <c r="K54" s="26" t="s">
        <v>322</v>
      </c>
      <c r="L54" s="24" t="s">
        <v>857</v>
      </c>
      <c r="M54" s="27">
        <v>1</v>
      </c>
      <c r="N54" s="28">
        <v>500000</v>
      </c>
      <c r="O54" s="28">
        <v>500000</v>
      </c>
      <c r="P54" s="26" t="s">
        <v>22</v>
      </c>
      <c r="Q54" s="29" t="s">
        <v>331</v>
      </c>
      <c r="R54" s="30" t="s">
        <v>332</v>
      </c>
      <c r="S54" s="25">
        <v>0</v>
      </c>
    </row>
    <row r="55" spans="1:19" ht="63.75" customHeight="1">
      <c r="A55" s="23">
        <v>45</v>
      </c>
      <c r="B55" s="24" t="s">
        <v>52</v>
      </c>
      <c r="C55" s="25" t="s">
        <v>28</v>
      </c>
      <c r="D55" s="24" t="s">
        <v>336</v>
      </c>
      <c r="E55" s="24" t="s">
        <v>337</v>
      </c>
      <c r="F55" s="24" t="s">
        <v>337</v>
      </c>
      <c r="G55" s="24" t="s">
        <v>337</v>
      </c>
      <c r="H55" s="24" t="s">
        <v>337</v>
      </c>
      <c r="I55" s="26" t="s">
        <v>1631</v>
      </c>
      <c r="J55" s="26" t="s">
        <v>1631</v>
      </c>
      <c r="K55" s="26" t="s">
        <v>320</v>
      </c>
      <c r="L55" s="24" t="s">
        <v>857</v>
      </c>
      <c r="M55" s="27">
        <v>1</v>
      </c>
      <c r="N55" s="31">
        <v>1000000</v>
      </c>
      <c r="O55" s="31">
        <v>1000000</v>
      </c>
      <c r="P55" s="26" t="s">
        <v>22</v>
      </c>
      <c r="Q55" s="29" t="s">
        <v>331</v>
      </c>
      <c r="R55" s="30" t="s">
        <v>332</v>
      </c>
      <c r="S55" s="25">
        <v>0</v>
      </c>
    </row>
    <row r="56" spans="1:19" ht="63.75" customHeight="1">
      <c r="A56" s="23">
        <v>46</v>
      </c>
      <c r="B56" s="24" t="s">
        <v>52</v>
      </c>
      <c r="C56" s="25" t="s">
        <v>28</v>
      </c>
      <c r="D56" s="26" t="s">
        <v>349</v>
      </c>
      <c r="E56" s="26" t="s">
        <v>350</v>
      </c>
      <c r="F56" s="26" t="s">
        <v>350</v>
      </c>
      <c r="G56" s="26" t="s">
        <v>351</v>
      </c>
      <c r="H56" s="26" t="s">
        <v>351</v>
      </c>
      <c r="I56" s="26" t="s">
        <v>357</v>
      </c>
      <c r="J56" s="26" t="s">
        <v>357</v>
      </c>
      <c r="K56" s="26" t="s">
        <v>322</v>
      </c>
      <c r="L56" s="24" t="s">
        <v>857</v>
      </c>
      <c r="M56" s="27">
        <v>1</v>
      </c>
      <c r="N56" s="28">
        <v>600000</v>
      </c>
      <c r="O56" s="85">
        <v>600000</v>
      </c>
      <c r="P56" s="26" t="s">
        <v>14</v>
      </c>
      <c r="Q56" s="29" t="s">
        <v>331</v>
      </c>
      <c r="R56" s="30" t="s">
        <v>332</v>
      </c>
      <c r="S56" s="25">
        <v>0</v>
      </c>
    </row>
    <row r="57" spans="1:19" ht="63.75" customHeight="1">
      <c r="A57" s="23">
        <v>47</v>
      </c>
      <c r="B57" s="24" t="s">
        <v>52</v>
      </c>
      <c r="C57" s="25" t="s">
        <v>28</v>
      </c>
      <c r="D57" s="26" t="s">
        <v>349</v>
      </c>
      <c r="E57" s="26" t="s">
        <v>350</v>
      </c>
      <c r="F57" s="26" t="s">
        <v>350</v>
      </c>
      <c r="G57" s="26" t="s">
        <v>351</v>
      </c>
      <c r="H57" s="26" t="s">
        <v>351</v>
      </c>
      <c r="I57" s="26" t="s">
        <v>383</v>
      </c>
      <c r="J57" s="26" t="s">
        <v>383</v>
      </c>
      <c r="K57" s="26" t="s">
        <v>322</v>
      </c>
      <c r="L57" s="24" t="s">
        <v>857</v>
      </c>
      <c r="M57" s="27">
        <v>1</v>
      </c>
      <c r="N57" s="28">
        <v>600000</v>
      </c>
      <c r="O57" s="85">
        <v>600000</v>
      </c>
      <c r="P57" s="26" t="s">
        <v>14</v>
      </c>
      <c r="Q57" s="29" t="s">
        <v>331</v>
      </c>
      <c r="R57" s="30" t="s">
        <v>332</v>
      </c>
      <c r="S57" s="25">
        <v>0</v>
      </c>
    </row>
    <row r="58" spans="1:19" ht="63.75" customHeight="1">
      <c r="A58" s="23">
        <v>48</v>
      </c>
      <c r="B58" s="24" t="s">
        <v>52</v>
      </c>
      <c r="C58" s="25" t="s">
        <v>28</v>
      </c>
      <c r="D58" s="26" t="s">
        <v>349</v>
      </c>
      <c r="E58" s="26" t="s">
        <v>350</v>
      </c>
      <c r="F58" s="26" t="s">
        <v>350</v>
      </c>
      <c r="G58" s="26" t="s">
        <v>351</v>
      </c>
      <c r="H58" s="26" t="s">
        <v>351</v>
      </c>
      <c r="I58" s="26" t="s">
        <v>384</v>
      </c>
      <c r="J58" s="26" t="s">
        <v>384</v>
      </c>
      <c r="K58" s="26" t="s">
        <v>322</v>
      </c>
      <c r="L58" s="24" t="s">
        <v>857</v>
      </c>
      <c r="M58" s="27">
        <v>1</v>
      </c>
      <c r="N58" s="28">
        <v>600000</v>
      </c>
      <c r="O58" s="28">
        <v>600000</v>
      </c>
      <c r="P58" s="26" t="s">
        <v>24</v>
      </c>
      <c r="Q58" s="29" t="s">
        <v>331</v>
      </c>
      <c r="R58" s="30" t="s">
        <v>332</v>
      </c>
      <c r="S58" s="25">
        <v>0</v>
      </c>
    </row>
    <row r="59" spans="1:19" ht="63.75" customHeight="1">
      <c r="A59" s="23">
        <v>49</v>
      </c>
      <c r="B59" s="24" t="s">
        <v>52</v>
      </c>
      <c r="C59" s="25" t="s">
        <v>28</v>
      </c>
      <c r="D59" s="26" t="s">
        <v>349</v>
      </c>
      <c r="E59" s="26" t="s">
        <v>350</v>
      </c>
      <c r="F59" s="26" t="s">
        <v>350</v>
      </c>
      <c r="G59" s="26" t="s">
        <v>351</v>
      </c>
      <c r="H59" s="26" t="s">
        <v>351</v>
      </c>
      <c r="I59" s="26" t="s">
        <v>385</v>
      </c>
      <c r="J59" s="26" t="s">
        <v>385</v>
      </c>
      <c r="K59" s="26" t="s">
        <v>322</v>
      </c>
      <c r="L59" s="24" t="s">
        <v>857</v>
      </c>
      <c r="M59" s="27">
        <v>1</v>
      </c>
      <c r="N59" s="28">
        <v>600000</v>
      </c>
      <c r="O59" s="28">
        <v>600000</v>
      </c>
      <c r="P59" s="26" t="s">
        <v>24</v>
      </c>
      <c r="Q59" s="29" t="s">
        <v>331</v>
      </c>
      <c r="R59" s="30" t="s">
        <v>332</v>
      </c>
      <c r="S59" s="25">
        <v>0</v>
      </c>
    </row>
    <row r="60" spans="1:19" ht="63.75" customHeight="1">
      <c r="A60" s="23">
        <v>50</v>
      </c>
      <c r="B60" s="24" t="s">
        <v>52</v>
      </c>
      <c r="C60" s="25" t="s">
        <v>28</v>
      </c>
      <c r="D60" s="26" t="s">
        <v>349</v>
      </c>
      <c r="E60" s="26" t="s">
        <v>350</v>
      </c>
      <c r="F60" s="26" t="s">
        <v>350</v>
      </c>
      <c r="G60" s="26" t="s">
        <v>351</v>
      </c>
      <c r="H60" s="26" t="s">
        <v>351</v>
      </c>
      <c r="I60" s="26" t="s">
        <v>386</v>
      </c>
      <c r="J60" s="26" t="s">
        <v>386</v>
      </c>
      <c r="K60" s="26" t="s">
        <v>322</v>
      </c>
      <c r="L60" s="24" t="s">
        <v>857</v>
      </c>
      <c r="M60" s="27">
        <v>1</v>
      </c>
      <c r="N60" s="28">
        <v>600000</v>
      </c>
      <c r="O60" s="28">
        <v>600000</v>
      </c>
      <c r="P60" s="26" t="s">
        <v>24</v>
      </c>
      <c r="Q60" s="29" t="s">
        <v>331</v>
      </c>
      <c r="R60" s="30" t="s">
        <v>332</v>
      </c>
      <c r="S60" s="25">
        <v>0</v>
      </c>
    </row>
    <row r="61" spans="1:19" ht="63.75" customHeight="1">
      <c r="A61" s="23">
        <v>51</v>
      </c>
      <c r="B61" s="24" t="s">
        <v>52</v>
      </c>
      <c r="C61" s="25" t="s">
        <v>28</v>
      </c>
      <c r="D61" s="26" t="s">
        <v>349</v>
      </c>
      <c r="E61" s="26" t="s">
        <v>350</v>
      </c>
      <c r="F61" s="26" t="s">
        <v>350</v>
      </c>
      <c r="G61" s="26" t="s">
        <v>351</v>
      </c>
      <c r="H61" s="26" t="s">
        <v>351</v>
      </c>
      <c r="I61" s="26" t="s">
        <v>387</v>
      </c>
      <c r="J61" s="26" t="s">
        <v>387</v>
      </c>
      <c r="K61" s="26" t="s">
        <v>322</v>
      </c>
      <c r="L61" s="24" t="s">
        <v>857</v>
      </c>
      <c r="M61" s="27">
        <v>1</v>
      </c>
      <c r="N61" s="28">
        <v>600000</v>
      </c>
      <c r="O61" s="28">
        <v>600000</v>
      </c>
      <c r="P61" s="26" t="s">
        <v>24</v>
      </c>
      <c r="Q61" s="29" t="s">
        <v>331</v>
      </c>
      <c r="R61" s="30" t="s">
        <v>332</v>
      </c>
      <c r="S61" s="25">
        <v>0</v>
      </c>
    </row>
    <row r="62" spans="1:19" ht="63.75" customHeight="1">
      <c r="A62" s="23">
        <v>52</v>
      </c>
      <c r="B62" s="24" t="s">
        <v>52</v>
      </c>
      <c r="C62" s="25" t="s">
        <v>28</v>
      </c>
      <c r="D62" s="26" t="s">
        <v>349</v>
      </c>
      <c r="E62" s="26" t="s">
        <v>350</v>
      </c>
      <c r="F62" s="26" t="s">
        <v>350</v>
      </c>
      <c r="G62" s="26" t="s">
        <v>351</v>
      </c>
      <c r="H62" s="26" t="s">
        <v>351</v>
      </c>
      <c r="I62" s="26" t="s">
        <v>388</v>
      </c>
      <c r="J62" s="26" t="s">
        <v>388</v>
      </c>
      <c r="K62" s="26" t="s">
        <v>322</v>
      </c>
      <c r="L62" s="24" t="s">
        <v>857</v>
      </c>
      <c r="M62" s="27">
        <v>1</v>
      </c>
      <c r="N62" s="28">
        <v>600000</v>
      </c>
      <c r="O62" s="28">
        <v>600000</v>
      </c>
      <c r="P62" s="26" t="s">
        <v>24</v>
      </c>
      <c r="Q62" s="29" t="s">
        <v>331</v>
      </c>
      <c r="R62" s="30" t="s">
        <v>332</v>
      </c>
      <c r="S62" s="25">
        <v>0</v>
      </c>
    </row>
    <row r="63" spans="1:19" ht="63.75" customHeight="1">
      <c r="A63" s="23">
        <v>53</v>
      </c>
      <c r="B63" s="24" t="s">
        <v>52</v>
      </c>
      <c r="C63" s="25" t="s">
        <v>28</v>
      </c>
      <c r="D63" s="24" t="s">
        <v>367</v>
      </c>
      <c r="E63" s="24" t="s">
        <v>368</v>
      </c>
      <c r="F63" s="24" t="s">
        <v>368</v>
      </c>
      <c r="G63" s="24" t="s">
        <v>369</v>
      </c>
      <c r="H63" s="24" t="s">
        <v>369</v>
      </c>
      <c r="I63" s="26" t="s">
        <v>389</v>
      </c>
      <c r="J63" s="26" t="s">
        <v>389</v>
      </c>
      <c r="K63" s="26" t="s">
        <v>320</v>
      </c>
      <c r="L63" s="24" t="s">
        <v>857</v>
      </c>
      <c r="M63" s="27">
        <v>1</v>
      </c>
      <c r="N63" s="28">
        <v>500000</v>
      </c>
      <c r="O63" s="28">
        <v>500000</v>
      </c>
      <c r="P63" s="26" t="s">
        <v>18</v>
      </c>
      <c r="Q63" s="29" t="s">
        <v>331</v>
      </c>
      <c r="R63" s="30" t="s">
        <v>332</v>
      </c>
      <c r="S63" s="25">
        <v>0</v>
      </c>
    </row>
    <row r="64" spans="1:19" ht="63.75" customHeight="1">
      <c r="A64" s="23">
        <v>54</v>
      </c>
      <c r="B64" s="24" t="s">
        <v>52</v>
      </c>
      <c r="C64" s="25" t="s">
        <v>28</v>
      </c>
      <c r="D64" s="24" t="s">
        <v>367</v>
      </c>
      <c r="E64" s="24" t="s">
        <v>368</v>
      </c>
      <c r="F64" s="24" t="s">
        <v>368</v>
      </c>
      <c r="G64" s="24" t="s">
        <v>369</v>
      </c>
      <c r="H64" s="24" t="s">
        <v>369</v>
      </c>
      <c r="I64" s="26" t="s">
        <v>390</v>
      </c>
      <c r="J64" s="26" t="s">
        <v>390</v>
      </c>
      <c r="K64" s="26" t="s">
        <v>320</v>
      </c>
      <c r="L64" s="24" t="s">
        <v>857</v>
      </c>
      <c r="M64" s="27">
        <v>1</v>
      </c>
      <c r="N64" s="28">
        <v>500000</v>
      </c>
      <c r="O64" s="28">
        <v>500000</v>
      </c>
      <c r="P64" s="26" t="s">
        <v>18</v>
      </c>
      <c r="Q64" s="29" t="s">
        <v>331</v>
      </c>
      <c r="R64" s="30" t="s">
        <v>332</v>
      </c>
      <c r="S64" s="25">
        <v>0</v>
      </c>
    </row>
    <row r="65" spans="1:19" ht="63.75" customHeight="1">
      <c r="A65" s="23">
        <v>55</v>
      </c>
      <c r="B65" s="24" t="s">
        <v>52</v>
      </c>
      <c r="C65" s="25" t="s">
        <v>28</v>
      </c>
      <c r="D65" s="26" t="s">
        <v>349</v>
      </c>
      <c r="E65" s="26" t="s">
        <v>350</v>
      </c>
      <c r="F65" s="26" t="s">
        <v>350</v>
      </c>
      <c r="G65" s="26" t="s">
        <v>351</v>
      </c>
      <c r="H65" s="26" t="s">
        <v>351</v>
      </c>
      <c r="I65" s="26" t="s">
        <v>391</v>
      </c>
      <c r="J65" s="26" t="s">
        <v>391</v>
      </c>
      <c r="K65" s="26" t="s">
        <v>320</v>
      </c>
      <c r="L65" s="24" t="s">
        <v>857</v>
      </c>
      <c r="M65" s="27">
        <v>1</v>
      </c>
      <c r="N65" s="28">
        <v>500000</v>
      </c>
      <c r="O65" s="28">
        <v>500000</v>
      </c>
      <c r="P65" s="26" t="s">
        <v>24</v>
      </c>
      <c r="Q65" s="29" t="s">
        <v>331</v>
      </c>
      <c r="R65" s="30" t="s">
        <v>332</v>
      </c>
      <c r="S65" s="25">
        <v>0</v>
      </c>
    </row>
    <row r="66" spans="1:19" ht="63.75" customHeight="1">
      <c r="A66" s="23">
        <v>56</v>
      </c>
      <c r="B66" s="24" t="s">
        <v>52</v>
      </c>
      <c r="C66" s="25" t="s">
        <v>28</v>
      </c>
      <c r="D66" s="24" t="s">
        <v>367</v>
      </c>
      <c r="E66" s="24" t="s">
        <v>368</v>
      </c>
      <c r="F66" s="24" t="s">
        <v>368</v>
      </c>
      <c r="G66" s="24" t="s">
        <v>369</v>
      </c>
      <c r="H66" s="24" t="s">
        <v>369</v>
      </c>
      <c r="I66" s="26" t="s">
        <v>392</v>
      </c>
      <c r="J66" s="26" t="s">
        <v>392</v>
      </c>
      <c r="K66" s="26" t="s">
        <v>320</v>
      </c>
      <c r="L66" s="24" t="s">
        <v>857</v>
      </c>
      <c r="M66" s="27">
        <v>1</v>
      </c>
      <c r="N66" s="28">
        <v>500000</v>
      </c>
      <c r="O66" s="28">
        <v>500000</v>
      </c>
      <c r="P66" s="26" t="s">
        <v>17</v>
      </c>
      <c r="Q66" s="29" t="s">
        <v>331</v>
      </c>
      <c r="R66" s="30" t="s">
        <v>332</v>
      </c>
      <c r="S66" s="25">
        <v>0</v>
      </c>
    </row>
    <row r="67" spans="1:19" ht="63.75" customHeight="1">
      <c r="A67" s="23">
        <v>57</v>
      </c>
      <c r="B67" s="24" t="s">
        <v>52</v>
      </c>
      <c r="C67" s="25" t="s">
        <v>28</v>
      </c>
      <c r="D67" s="24" t="s">
        <v>336</v>
      </c>
      <c r="E67" s="24" t="s">
        <v>337</v>
      </c>
      <c r="F67" s="24" t="s">
        <v>337</v>
      </c>
      <c r="G67" s="24" t="s">
        <v>337</v>
      </c>
      <c r="H67" s="24" t="s">
        <v>337</v>
      </c>
      <c r="I67" s="26" t="s">
        <v>911</v>
      </c>
      <c r="J67" s="26" t="s">
        <v>911</v>
      </c>
      <c r="K67" s="26" t="s">
        <v>320</v>
      </c>
      <c r="L67" s="24" t="s">
        <v>857</v>
      </c>
      <c r="M67" s="27">
        <v>1</v>
      </c>
      <c r="N67" s="31">
        <v>200000</v>
      </c>
      <c r="O67" s="31">
        <v>200000</v>
      </c>
      <c r="P67" s="26" t="s">
        <v>17</v>
      </c>
      <c r="Q67" s="29" t="s">
        <v>331</v>
      </c>
      <c r="R67" s="30" t="s">
        <v>332</v>
      </c>
      <c r="S67" s="25">
        <v>0</v>
      </c>
    </row>
    <row r="68" spans="1:19" ht="63.75" customHeight="1">
      <c r="A68" s="23">
        <v>58</v>
      </c>
      <c r="B68" s="24" t="s">
        <v>52</v>
      </c>
      <c r="C68" s="25" t="s">
        <v>28</v>
      </c>
      <c r="D68" s="33" t="s">
        <v>393</v>
      </c>
      <c r="E68" s="33" t="s">
        <v>394</v>
      </c>
      <c r="F68" s="33" t="s">
        <v>394</v>
      </c>
      <c r="G68" s="33" t="s">
        <v>394</v>
      </c>
      <c r="H68" s="33" t="s">
        <v>394</v>
      </c>
      <c r="I68" s="26" t="s">
        <v>395</v>
      </c>
      <c r="J68" s="26" t="s">
        <v>395</v>
      </c>
      <c r="K68" s="26" t="s">
        <v>322</v>
      </c>
      <c r="L68" s="24" t="s">
        <v>857</v>
      </c>
      <c r="M68" s="27">
        <v>1</v>
      </c>
      <c r="N68" s="28">
        <v>375000</v>
      </c>
      <c r="O68" s="28">
        <v>375000</v>
      </c>
      <c r="P68" s="26" t="s">
        <v>23</v>
      </c>
      <c r="Q68" s="29" t="s">
        <v>331</v>
      </c>
      <c r="R68" s="30" t="s">
        <v>402</v>
      </c>
      <c r="S68" s="25">
        <v>0</v>
      </c>
    </row>
    <row r="69" spans="1:19" ht="63.75" customHeight="1">
      <c r="A69" s="23">
        <v>59</v>
      </c>
      <c r="B69" s="24" t="s">
        <v>52</v>
      </c>
      <c r="C69" s="25" t="s">
        <v>28</v>
      </c>
      <c r="D69" s="33" t="s">
        <v>396</v>
      </c>
      <c r="E69" s="33" t="s">
        <v>397</v>
      </c>
      <c r="F69" s="33" t="s">
        <v>397</v>
      </c>
      <c r="G69" s="33" t="s">
        <v>398</v>
      </c>
      <c r="H69" s="33" t="s">
        <v>398</v>
      </c>
      <c r="I69" s="26" t="s">
        <v>399</v>
      </c>
      <c r="J69" s="26" t="s">
        <v>399</v>
      </c>
      <c r="K69" s="26" t="s">
        <v>322</v>
      </c>
      <c r="L69" s="24" t="s">
        <v>857</v>
      </c>
      <c r="M69" s="27">
        <v>1</v>
      </c>
      <c r="N69" s="28">
        <v>142000</v>
      </c>
      <c r="O69" s="28">
        <v>142000</v>
      </c>
      <c r="P69" s="26" t="s">
        <v>23</v>
      </c>
      <c r="Q69" s="29" t="s">
        <v>331</v>
      </c>
      <c r="R69" s="30" t="s">
        <v>402</v>
      </c>
      <c r="S69" s="25">
        <v>0</v>
      </c>
    </row>
    <row r="70" spans="1:19" ht="63.75" customHeight="1">
      <c r="A70" s="23">
        <v>60</v>
      </c>
      <c r="B70" s="24" t="s">
        <v>52</v>
      </c>
      <c r="C70" s="25" t="s">
        <v>28</v>
      </c>
      <c r="D70" s="24" t="s">
        <v>400</v>
      </c>
      <c r="E70" s="24" t="s">
        <v>401</v>
      </c>
      <c r="F70" s="24" t="s">
        <v>401</v>
      </c>
      <c r="G70" s="24" t="s">
        <v>401</v>
      </c>
      <c r="H70" s="24" t="s">
        <v>401</v>
      </c>
      <c r="I70" s="24" t="s">
        <v>401</v>
      </c>
      <c r="J70" s="24" t="s">
        <v>401</v>
      </c>
      <c r="K70" s="26" t="s">
        <v>320</v>
      </c>
      <c r="L70" s="24" t="s">
        <v>857</v>
      </c>
      <c r="M70" s="27">
        <v>1</v>
      </c>
      <c r="N70" s="28">
        <v>310380</v>
      </c>
      <c r="O70" s="128">
        <v>310380</v>
      </c>
      <c r="P70" s="26" t="s">
        <v>17</v>
      </c>
      <c r="Q70" s="29" t="s">
        <v>331</v>
      </c>
      <c r="R70" s="30" t="s">
        <v>402</v>
      </c>
      <c r="S70" s="25">
        <v>0</v>
      </c>
    </row>
    <row r="71" spans="1:19" ht="63.75" customHeight="1">
      <c r="A71" s="23">
        <v>61</v>
      </c>
      <c r="B71" s="24" t="s">
        <v>52</v>
      </c>
      <c r="C71" s="25" t="s">
        <v>28</v>
      </c>
      <c r="D71" s="33" t="s">
        <v>403</v>
      </c>
      <c r="E71" s="33" t="s">
        <v>404</v>
      </c>
      <c r="F71" s="33" t="s">
        <v>405</v>
      </c>
      <c r="G71" s="33" t="s">
        <v>405</v>
      </c>
      <c r="H71" s="33" t="s">
        <v>405</v>
      </c>
      <c r="I71" s="26" t="s">
        <v>406</v>
      </c>
      <c r="J71" s="26" t="s">
        <v>406</v>
      </c>
      <c r="K71" s="26" t="s">
        <v>322</v>
      </c>
      <c r="L71" s="24" t="s">
        <v>857</v>
      </c>
      <c r="M71" s="27">
        <v>1</v>
      </c>
      <c r="N71" s="28">
        <v>60000</v>
      </c>
      <c r="O71" s="28">
        <v>60000</v>
      </c>
      <c r="P71" s="26" t="s">
        <v>15</v>
      </c>
      <c r="Q71" s="29" t="s">
        <v>331</v>
      </c>
      <c r="R71" s="30" t="s">
        <v>402</v>
      </c>
      <c r="S71" s="25">
        <v>0</v>
      </c>
    </row>
    <row r="72" spans="1:19" ht="63.75" customHeight="1">
      <c r="A72" s="23">
        <v>62</v>
      </c>
      <c r="B72" s="94" t="s">
        <v>52</v>
      </c>
      <c r="C72" s="138" t="s">
        <v>28</v>
      </c>
      <c r="D72" s="163" t="s">
        <v>409</v>
      </c>
      <c r="E72" s="163" t="s">
        <v>407</v>
      </c>
      <c r="F72" s="163" t="s">
        <v>410</v>
      </c>
      <c r="G72" s="163" t="s">
        <v>410</v>
      </c>
      <c r="H72" s="163" t="s">
        <v>410</v>
      </c>
      <c r="I72" s="94" t="s">
        <v>408</v>
      </c>
      <c r="J72" s="94" t="s">
        <v>408</v>
      </c>
      <c r="K72" s="93" t="s">
        <v>324</v>
      </c>
      <c r="L72" s="24" t="s">
        <v>857</v>
      </c>
      <c r="M72" s="100">
        <v>1</v>
      </c>
      <c r="N72" s="85">
        <v>26640000</v>
      </c>
      <c r="O72" s="85">
        <v>26640000</v>
      </c>
      <c r="P72" s="93" t="s">
        <v>25</v>
      </c>
      <c r="Q72" s="96" t="s">
        <v>331</v>
      </c>
      <c r="R72" s="97" t="s">
        <v>332</v>
      </c>
      <c r="S72" s="93">
        <v>0</v>
      </c>
    </row>
    <row r="73" spans="1:19" ht="63.75" customHeight="1">
      <c r="A73" s="23">
        <v>63</v>
      </c>
      <c r="B73" s="24" t="s">
        <v>52</v>
      </c>
      <c r="C73" s="25" t="s">
        <v>28</v>
      </c>
      <c r="D73" s="24" t="s">
        <v>484</v>
      </c>
      <c r="E73" s="26" t="s">
        <v>485</v>
      </c>
      <c r="F73" s="26" t="s">
        <v>485</v>
      </c>
      <c r="G73" s="26" t="s">
        <v>486</v>
      </c>
      <c r="H73" s="26" t="s">
        <v>486</v>
      </c>
      <c r="I73" s="26" t="s">
        <v>487</v>
      </c>
      <c r="J73" s="26" t="s">
        <v>487</v>
      </c>
      <c r="K73" s="26" t="s">
        <v>322</v>
      </c>
      <c r="L73" s="24" t="s">
        <v>857</v>
      </c>
      <c r="M73" s="27">
        <v>1</v>
      </c>
      <c r="N73" s="34">
        <v>3505600</v>
      </c>
      <c r="O73" s="34">
        <v>3505600</v>
      </c>
      <c r="P73" s="30" t="s">
        <v>16</v>
      </c>
      <c r="Q73" s="29" t="s">
        <v>331</v>
      </c>
      <c r="R73" s="30" t="s">
        <v>332</v>
      </c>
      <c r="S73" s="25">
        <v>0</v>
      </c>
    </row>
    <row r="74" spans="1:19" ht="63.75" customHeight="1">
      <c r="A74" s="23">
        <v>64</v>
      </c>
      <c r="B74" s="94" t="s">
        <v>52</v>
      </c>
      <c r="C74" s="138" t="s">
        <v>28</v>
      </c>
      <c r="D74" s="93" t="s">
        <v>492</v>
      </c>
      <c r="E74" s="94" t="s">
        <v>493</v>
      </c>
      <c r="F74" s="94" t="s">
        <v>493</v>
      </c>
      <c r="G74" s="94" t="s">
        <v>494</v>
      </c>
      <c r="H74" s="94" t="s">
        <v>494</v>
      </c>
      <c r="I74" s="93" t="s">
        <v>496</v>
      </c>
      <c r="J74" s="93" t="s">
        <v>496</v>
      </c>
      <c r="K74" s="93" t="s">
        <v>322</v>
      </c>
      <c r="L74" s="24" t="s">
        <v>857</v>
      </c>
      <c r="M74" s="100">
        <v>1</v>
      </c>
      <c r="N74" s="85">
        <v>1371000</v>
      </c>
      <c r="O74" s="85">
        <v>1371000</v>
      </c>
      <c r="P74" s="97" t="s">
        <v>21</v>
      </c>
      <c r="Q74" s="96" t="s">
        <v>331</v>
      </c>
      <c r="R74" s="97" t="s">
        <v>332</v>
      </c>
      <c r="S74" s="138">
        <v>0</v>
      </c>
    </row>
    <row r="75" spans="1:19" ht="63.75" customHeight="1">
      <c r="A75" s="23">
        <v>65</v>
      </c>
      <c r="B75" s="24" t="s">
        <v>52</v>
      </c>
      <c r="C75" s="25" t="s">
        <v>28</v>
      </c>
      <c r="D75" s="24" t="s">
        <v>497</v>
      </c>
      <c r="E75" s="24" t="s">
        <v>498</v>
      </c>
      <c r="F75" s="24" t="s">
        <v>498</v>
      </c>
      <c r="G75" s="24" t="s">
        <v>499</v>
      </c>
      <c r="H75" s="24" t="s">
        <v>499</v>
      </c>
      <c r="I75" s="24" t="s">
        <v>499</v>
      </c>
      <c r="J75" s="24" t="s">
        <v>499</v>
      </c>
      <c r="K75" s="26" t="s">
        <v>320</v>
      </c>
      <c r="L75" s="24" t="s">
        <v>857</v>
      </c>
      <c r="M75" s="27">
        <v>1</v>
      </c>
      <c r="N75" s="28">
        <v>24072000</v>
      </c>
      <c r="O75" s="28">
        <v>24072000</v>
      </c>
      <c r="P75" s="30" t="s">
        <v>17</v>
      </c>
      <c r="Q75" s="29" t="s">
        <v>331</v>
      </c>
      <c r="R75" s="30" t="s">
        <v>332</v>
      </c>
      <c r="S75" s="25">
        <v>100</v>
      </c>
    </row>
    <row r="76" spans="1:19" ht="63.75" customHeight="1">
      <c r="A76" s="23">
        <v>66</v>
      </c>
      <c r="B76" s="24" t="s">
        <v>52</v>
      </c>
      <c r="C76" s="25" t="s">
        <v>28</v>
      </c>
      <c r="D76" s="33" t="s">
        <v>500</v>
      </c>
      <c r="E76" s="33" t="s">
        <v>501</v>
      </c>
      <c r="F76" s="33" t="s">
        <v>501</v>
      </c>
      <c r="G76" s="33" t="s">
        <v>502</v>
      </c>
      <c r="H76" s="33" t="s">
        <v>502</v>
      </c>
      <c r="I76" s="26" t="s">
        <v>503</v>
      </c>
      <c r="J76" s="26" t="s">
        <v>503</v>
      </c>
      <c r="K76" s="26" t="s">
        <v>322</v>
      </c>
      <c r="L76" s="24" t="s">
        <v>857</v>
      </c>
      <c r="M76" s="27">
        <v>1</v>
      </c>
      <c r="N76" s="28">
        <v>1068000</v>
      </c>
      <c r="O76" s="28">
        <v>1068000</v>
      </c>
      <c r="P76" s="26" t="s">
        <v>23</v>
      </c>
      <c r="Q76" s="29" t="s">
        <v>331</v>
      </c>
      <c r="R76" s="30" t="s">
        <v>332</v>
      </c>
      <c r="S76" s="25">
        <v>100</v>
      </c>
    </row>
    <row r="77" spans="1:19" ht="63.75" customHeight="1">
      <c r="A77" s="23">
        <v>67</v>
      </c>
      <c r="B77" s="26" t="s">
        <v>52</v>
      </c>
      <c r="C77" s="25" t="s">
        <v>28</v>
      </c>
      <c r="D77" s="26" t="s">
        <v>492</v>
      </c>
      <c r="E77" s="24" t="s">
        <v>493</v>
      </c>
      <c r="F77" s="24" t="s">
        <v>493</v>
      </c>
      <c r="G77" s="24" t="s">
        <v>494</v>
      </c>
      <c r="H77" s="24" t="s">
        <v>494</v>
      </c>
      <c r="I77" s="26" t="s">
        <v>504</v>
      </c>
      <c r="J77" s="26" t="s">
        <v>504</v>
      </c>
      <c r="K77" s="26" t="s">
        <v>322</v>
      </c>
      <c r="L77" s="24" t="s">
        <v>857</v>
      </c>
      <c r="M77" s="27">
        <v>1</v>
      </c>
      <c r="N77" s="34">
        <v>2400000</v>
      </c>
      <c r="O77" s="34">
        <v>2400000</v>
      </c>
      <c r="P77" s="30" t="s">
        <v>270</v>
      </c>
      <c r="Q77" s="29" t="s">
        <v>331</v>
      </c>
      <c r="R77" s="30" t="s">
        <v>332</v>
      </c>
      <c r="S77" s="25">
        <v>0</v>
      </c>
    </row>
    <row r="78" spans="1:19" ht="63.75" customHeight="1">
      <c r="A78" s="23">
        <v>68</v>
      </c>
      <c r="B78" s="24" t="s">
        <v>52</v>
      </c>
      <c r="C78" s="24" t="s">
        <v>28</v>
      </c>
      <c r="D78" s="26" t="s">
        <v>492</v>
      </c>
      <c r="E78" s="24" t="s">
        <v>493</v>
      </c>
      <c r="F78" s="24" t="s">
        <v>493</v>
      </c>
      <c r="G78" s="24" t="s">
        <v>494</v>
      </c>
      <c r="H78" s="24" t="s">
        <v>494</v>
      </c>
      <c r="I78" s="26" t="s">
        <v>495</v>
      </c>
      <c r="J78" s="26" t="s">
        <v>495</v>
      </c>
      <c r="K78" s="26" t="s">
        <v>320</v>
      </c>
      <c r="L78" s="24" t="s">
        <v>857</v>
      </c>
      <c r="M78" s="27">
        <v>1</v>
      </c>
      <c r="N78" s="34">
        <v>907000</v>
      </c>
      <c r="O78" s="34">
        <v>907000</v>
      </c>
      <c r="P78" s="30" t="s">
        <v>270</v>
      </c>
      <c r="Q78" s="29" t="s">
        <v>331</v>
      </c>
      <c r="R78" s="30" t="s">
        <v>332</v>
      </c>
      <c r="S78" s="25">
        <v>0</v>
      </c>
    </row>
    <row r="79" spans="1:19" ht="63.75" customHeight="1">
      <c r="A79" s="23">
        <v>69</v>
      </c>
      <c r="B79" s="24" t="s">
        <v>52</v>
      </c>
      <c r="C79" s="25" t="s">
        <v>28</v>
      </c>
      <c r="D79" s="33" t="s">
        <v>506</v>
      </c>
      <c r="E79" s="33" t="s">
        <v>507</v>
      </c>
      <c r="F79" s="33" t="s">
        <v>507</v>
      </c>
      <c r="G79" s="33" t="s">
        <v>508</v>
      </c>
      <c r="H79" s="33" t="s">
        <v>508</v>
      </c>
      <c r="I79" s="24" t="s">
        <v>509</v>
      </c>
      <c r="J79" s="26" t="s">
        <v>509</v>
      </c>
      <c r="K79" s="26" t="s">
        <v>322</v>
      </c>
      <c r="L79" s="24" t="s">
        <v>857</v>
      </c>
      <c r="M79" s="27">
        <v>1</v>
      </c>
      <c r="N79" s="28">
        <v>26917000</v>
      </c>
      <c r="O79" s="28">
        <v>26917000</v>
      </c>
      <c r="P79" s="26" t="s">
        <v>25</v>
      </c>
      <c r="Q79" s="29" t="s">
        <v>331</v>
      </c>
      <c r="R79" s="30" t="s">
        <v>332</v>
      </c>
      <c r="S79" s="26">
        <v>0</v>
      </c>
    </row>
    <row r="80" spans="1:19" ht="63.75" customHeight="1">
      <c r="A80" s="23">
        <v>70</v>
      </c>
      <c r="B80" s="24" t="s">
        <v>52</v>
      </c>
      <c r="C80" s="24" t="s">
        <v>28</v>
      </c>
      <c r="D80" s="33" t="s">
        <v>510</v>
      </c>
      <c r="E80" s="33" t="s">
        <v>511</v>
      </c>
      <c r="F80" s="33" t="s">
        <v>511</v>
      </c>
      <c r="G80" s="33" t="s">
        <v>512</v>
      </c>
      <c r="H80" s="33" t="s">
        <v>512</v>
      </c>
      <c r="I80" s="26" t="s">
        <v>513</v>
      </c>
      <c r="J80" s="26" t="s">
        <v>513</v>
      </c>
      <c r="K80" s="26" t="s">
        <v>320</v>
      </c>
      <c r="L80" s="24" t="s">
        <v>857</v>
      </c>
      <c r="M80" s="32">
        <v>1</v>
      </c>
      <c r="N80" s="28">
        <v>15949000</v>
      </c>
      <c r="O80" s="28">
        <f>M80*N80</f>
        <v>15949000</v>
      </c>
      <c r="P80" s="26" t="s">
        <v>15</v>
      </c>
      <c r="Q80" s="29" t="s">
        <v>331</v>
      </c>
      <c r="R80" s="30" t="s">
        <v>332</v>
      </c>
      <c r="S80" s="26">
        <v>0</v>
      </c>
    </row>
    <row r="81" spans="1:21" ht="63.75" customHeight="1">
      <c r="A81" s="23">
        <v>71</v>
      </c>
      <c r="B81" s="24" t="s">
        <v>52</v>
      </c>
      <c r="C81" s="24" t="s">
        <v>28</v>
      </c>
      <c r="D81" s="33" t="s">
        <v>514</v>
      </c>
      <c r="E81" s="33" t="s">
        <v>515</v>
      </c>
      <c r="F81" s="33" t="s">
        <v>515</v>
      </c>
      <c r="G81" s="33" t="s">
        <v>515</v>
      </c>
      <c r="H81" s="33" t="s">
        <v>515</v>
      </c>
      <c r="I81" s="26" t="s">
        <v>516</v>
      </c>
      <c r="J81" s="26" t="s">
        <v>516</v>
      </c>
      <c r="K81" s="26" t="s">
        <v>322</v>
      </c>
      <c r="L81" s="24" t="s">
        <v>857</v>
      </c>
      <c r="M81" s="32">
        <v>1</v>
      </c>
      <c r="N81" s="28">
        <v>2175000</v>
      </c>
      <c r="O81" s="28">
        <v>2175000</v>
      </c>
      <c r="P81" s="26" t="s">
        <v>270</v>
      </c>
      <c r="Q81" s="29" t="s">
        <v>331</v>
      </c>
      <c r="R81" s="30" t="s">
        <v>332</v>
      </c>
      <c r="S81" s="26">
        <v>0</v>
      </c>
    </row>
    <row r="82" spans="1:21" ht="63.75" customHeight="1">
      <c r="A82" s="23">
        <v>72</v>
      </c>
      <c r="B82" s="39" t="s">
        <v>52</v>
      </c>
      <c r="C82" s="24" t="s">
        <v>28</v>
      </c>
      <c r="D82" s="25" t="s">
        <v>838</v>
      </c>
      <c r="E82" s="25" t="s">
        <v>839</v>
      </c>
      <c r="F82" s="25" t="s">
        <v>839</v>
      </c>
      <c r="G82" s="25" t="s">
        <v>839</v>
      </c>
      <c r="H82" s="25" t="s">
        <v>839</v>
      </c>
      <c r="I82" s="40" t="s">
        <v>836</v>
      </c>
      <c r="J82" s="40" t="s">
        <v>836</v>
      </c>
      <c r="K82" s="26" t="s">
        <v>322</v>
      </c>
      <c r="L82" s="24" t="s">
        <v>857</v>
      </c>
      <c r="M82" s="40">
        <v>1</v>
      </c>
      <c r="N82" s="28">
        <v>969000</v>
      </c>
      <c r="O82" s="28">
        <v>969000</v>
      </c>
      <c r="P82" s="26" t="s">
        <v>16</v>
      </c>
      <c r="Q82" s="29" t="s">
        <v>331</v>
      </c>
      <c r="R82" s="30" t="s">
        <v>402</v>
      </c>
      <c r="S82" s="41">
        <v>0</v>
      </c>
    </row>
    <row r="83" spans="1:21" ht="63.75" customHeight="1">
      <c r="A83" s="23">
        <v>73</v>
      </c>
      <c r="B83" s="39" t="s">
        <v>52</v>
      </c>
      <c r="C83" s="24" t="s">
        <v>28</v>
      </c>
      <c r="D83" s="24" t="s">
        <v>840</v>
      </c>
      <c r="E83" s="24" t="s">
        <v>841</v>
      </c>
      <c r="F83" s="24" t="s">
        <v>841</v>
      </c>
      <c r="G83" s="24" t="s">
        <v>842</v>
      </c>
      <c r="H83" s="24" t="s">
        <v>842</v>
      </c>
      <c r="I83" s="40" t="s">
        <v>837</v>
      </c>
      <c r="J83" s="40" t="s">
        <v>837</v>
      </c>
      <c r="K83" s="26" t="s">
        <v>320</v>
      </c>
      <c r="L83" s="24" t="s">
        <v>857</v>
      </c>
      <c r="M83" s="40">
        <v>1</v>
      </c>
      <c r="N83" s="28">
        <v>765000</v>
      </c>
      <c r="O83" s="28">
        <v>765000</v>
      </c>
      <c r="P83" s="26" t="s">
        <v>16</v>
      </c>
      <c r="Q83" s="29" t="s">
        <v>331</v>
      </c>
      <c r="R83" s="30" t="s">
        <v>402</v>
      </c>
      <c r="S83" s="41">
        <v>0</v>
      </c>
    </row>
    <row r="84" spans="1:21" ht="63.75" customHeight="1">
      <c r="A84" s="23">
        <v>74</v>
      </c>
      <c r="B84" s="24" t="s">
        <v>52</v>
      </c>
      <c r="C84" s="24" t="s">
        <v>28</v>
      </c>
      <c r="D84" s="33" t="s">
        <v>853</v>
      </c>
      <c r="E84" s="33" t="s">
        <v>854</v>
      </c>
      <c r="F84" s="33" t="s">
        <v>854</v>
      </c>
      <c r="G84" s="26" t="s">
        <v>843</v>
      </c>
      <c r="H84" s="26" t="s">
        <v>843</v>
      </c>
      <c r="I84" s="26" t="s">
        <v>843</v>
      </c>
      <c r="J84" s="26" t="s">
        <v>843</v>
      </c>
      <c r="K84" s="26" t="s">
        <v>320</v>
      </c>
      <c r="L84" s="24" t="s">
        <v>857</v>
      </c>
      <c r="M84" s="27">
        <v>1</v>
      </c>
      <c r="N84" s="42">
        <v>1178571.43</v>
      </c>
      <c r="O84" s="42">
        <v>1178571.43</v>
      </c>
      <c r="P84" s="26" t="s">
        <v>14</v>
      </c>
      <c r="Q84" s="29" t="s">
        <v>331</v>
      </c>
      <c r="R84" s="30" t="s">
        <v>332</v>
      </c>
      <c r="S84" s="41">
        <v>0</v>
      </c>
    </row>
    <row r="85" spans="1:21" ht="63.75" customHeight="1">
      <c r="A85" s="23">
        <v>75</v>
      </c>
      <c r="B85" s="24" t="s">
        <v>52</v>
      </c>
      <c r="C85" s="25" t="s">
        <v>28</v>
      </c>
      <c r="D85" s="33" t="s">
        <v>846</v>
      </c>
      <c r="E85" s="33" t="s">
        <v>847</v>
      </c>
      <c r="F85" s="33" t="s">
        <v>847</v>
      </c>
      <c r="G85" s="33" t="s">
        <v>848</v>
      </c>
      <c r="H85" s="33" t="s">
        <v>848</v>
      </c>
      <c r="I85" s="26" t="s">
        <v>844</v>
      </c>
      <c r="J85" s="26" t="s">
        <v>844</v>
      </c>
      <c r="K85" s="26" t="s">
        <v>320</v>
      </c>
      <c r="L85" s="24" t="s">
        <v>857</v>
      </c>
      <c r="M85" s="27">
        <v>1</v>
      </c>
      <c r="N85" s="28">
        <v>58035.72</v>
      </c>
      <c r="O85" s="28">
        <v>58035.72</v>
      </c>
      <c r="P85" s="26" t="s">
        <v>14</v>
      </c>
      <c r="Q85" s="29" t="s">
        <v>331</v>
      </c>
      <c r="R85" s="30" t="s">
        <v>332</v>
      </c>
      <c r="S85" s="41">
        <v>0</v>
      </c>
    </row>
    <row r="86" spans="1:21" s="80" customFormat="1" ht="63.75" customHeight="1">
      <c r="A86" s="23">
        <v>76</v>
      </c>
      <c r="B86" s="24" t="s">
        <v>52</v>
      </c>
      <c r="C86" s="77" t="s">
        <v>28</v>
      </c>
      <c r="D86" s="24" t="s">
        <v>367</v>
      </c>
      <c r="E86" s="24" t="s">
        <v>368</v>
      </c>
      <c r="F86" s="24" t="s">
        <v>368</v>
      </c>
      <c r="G86" s="24" t="s">
        <v>369</v>
      </c>
      <c r="H86" s="24" t="s">
        <v>369</v>
      </c>
      <c r="I86" s="78" t="s">
        <v>923</v>
      </c>
      <c r="J86" s="78" t="s">
        <v>923</v>
      </c>
      <c r="K86" s="26" t="s">
        <v>320</v>
      </c>
      <c r="L86" s="24" t="s">
        <v>857</v>
      </c>
      <c r="M86" s="27">
        <v>1</v>
      </c>
      <c r="N86" s="28">
        <v>1875000</v>
      </c>
      <c r="O86" s="42">
        <f t="shared" ref="O86:O91" si="0">M86*N86</f>
        <v>1875000</v>
      </c>
      <c r="P86" s="79" t="s">
        <v>270</v>
      </c>
      <c r="Q86" s="29" t="s">
        <v>331</v>
      </c>
      <c r="R86" s="79" t="s">
        <v>332</v>
      </c>
      <c r="S86" s="77">
        <v>0</v>
      </c>
      <c r="U86" s="81"/>
    </row>
    <row r="87" spans="1:21" s="83" customFormat="1" ht="63.75" customHeight="1">
      <c r="A87" s="23">
        <v>77</v>
      </c>
      <c r="B87" s="24" t="s">
        <v>52</v>
      </c>
      <c r="C87" s="77" t="s">
        <v>28</v>
      </c>
      <c r="D87" s="82" t="s">
        <v>924</v>
      </c>
      <c r="E87" s="82" t="s">
        <v>925</v>
      </c>
      <c r="F87" s="82" t="s">
        <v>925</v>
      </c>
      <c r="G87" s="82" t="s">
        <v>926</v>
      </c>
      <c r="H87" s="82" t="s">
        <v>926</v>
      </c>
      <c r="I87" s="25" t="s">
        <v>927</v>
      </c>
      <c r="J87" s="25" t="s">
        <v>927</v>
      </c>
      <c r="K87" s="26" t="s">
        <v>320</v>
      </c>
      <c r="L87" s="24" t="s">
        <v>857</v>
      </c>
      <c r="M87" s="27">
        <v>1</v>
      </c>
      <c r="N87" s="31">
        <f>ROUND(23000/1.12,2)</f>
        <v>20535.71</v>
      </c>
      <c r="O87" s="42">
        <f t="shared" si="0"/>
        <v>20535.71</v>
      </c>
      <c r="P87" s="26" t="s">
        <v>14</v>
      </c>
      <c r="Q87" s="29" t="s">
        <v>331</v>
      </c>
      <c r="R87" s="79" t="s">
        <v>332</v>
      </c>
      <c r="S87" s="26">
        <v>0</v>
      </c>
    </row>
    <row r="88" spans="1:21" s="80" customFormat="1" ht="63.75" customHeight="1">
      <c r="A88" s="23">
        <v>78</v>
      </c>
      <c r="B88" s="24" t="s">
        <v>52</v>
      </c>
      <c r="C88" s="77" t="s">
        <v>28</v>
      </c>
      <c r="D88" s="26" t="s">
        <v>928</v>
      </c>
      <c r="E88" s="26" t="s">
        <v>929</v>
      </c>
      <c r="F88" s="26" t="s">
        <v>929</v>
      </c>
      <c r="G88" s="26" t="s">
        <v>930</v>
      </c>
      <c r="H88" s="26" t="s">
        <v>930</v>
      </c>
      <c r="I88" s="26" t="s">
        <v>931</v>
      </c>
      <c r="J88" s="26" t="s">
        <v>931</v>
      </c>
      <c r="K88" s="26" t="s">
        <v>320</v>
      </c>
      <c r="L88" s="24" t="s">
        <v>857</v>
      </c>
      <c r="M88" s="27">
        <v>1</v>
      </c>
      <c r="N88" s="28">
        <v>925000</v>
      </c>
      <c r="O88" s="42">
        <f t="shared" si="0"/>
        <v>925000</v>
      </c>
      <c r="P88" s="26" t="s">
        <v>14</v>
      </c>
      <c r="Q88" s="29" t="s">
        <v>331</v>
      </c>
      <c r="R88" s="79" t="s">
        <v>402</v>
      </c>
      <c r="S88" s="77">
        <v>0</v>
      </c>
    </row>
    <row r="89" spans="1:21" s="83" customFormat="1" ht="63.75" customHeight="1">
      <c r="A89" s="23">
        <v>79</v>
      </c>
      <c r="B89" s="24" t="s">
        <v>52</v>
      </c>
      <c r="C89" s="77" t="s">
        <v>28</v>
      </c>
      <c r="D89" s="26" t="s">
        <v>336</v>
      </c>
      <c r="E89" s="26" t="s">
        <v>337</v>
      </c>
      <c r="F89" s="26" t="s">
        <v>337</v>
      </c>
      <c r="G89" s="26" t="s">
        <v>337</v>
      </c>
      <c r="H89" s="26" t="s">
        <v>337</v>
      </c>
      <c r="I89" s="26" t="s">
        <v>932</v>
      </c>
      <c r="J89" s="26" t="s">
        <v>932</v>
      </c>
      <c r="K89" s="26" t="s">
        <v>320</v>
      </c>
      <c r="L89" s="24" t="s">
        <v>857</v>
      </c>
      <c r="M89" s="27">
        <v>1</v>
      </c>
      <c r="N89" s="28">
        <v>5000000</v>
      </c>
      <c r="O89" s="42">
        <f t="shared" si="0"/>
        <v>5000000</v>
      </c>
      <c r="P89" s="26" t="s">
        <v>14</v>
      </c>
      <c r="Q89" s="29" t="s">
        <v>331</v>
      </c>
      <c r="R89" s="79" t="s">
        <v>332</v>
      </c>
      <c r="S89" s="77">
        <v>0</v>
      </c>
    </row>
    <row r="90" spans="1:21" s="83" customFormat="1" ht="63.75" customHeight="1">
      <c r="A90" s="23">
        <v>80</v>
      </c>
      <c r="B90" s="24" t="s">
        <v>52</v>
      </c>
      <c r="C90" s="77" t="s">
        <v>28</v>
      </c>
      <c r="D90" s="26" t="s">
        <v>336</v>
      </c>
      <c r="E90" s="26" t="s">
        <v>337</v>
      </c>
      <c r="F90" s="26" t="s">
        <v>337</v>
      </c>
      <c r="G90" s="26" t="s">
        <v>337</v>
      </c>
      <c r="H90" s="26" t="s">
        <v>337</v>
      </c>
      <c r="I90" s="26" t="s">
        <v>933</v>
      </c>
      <c r="J90" s="26" t="s">
        <v>933</v>
      </c>
      <c r="K90" s="26" t="s">
        <v>320</v>
      </c>
      <c r="L90" s="24" t="s">
        <v>857</v>
      </c>
      <c r="M90" s="27">
        <v>1</v>
      </c>
      <c r="N90" s="28">
        <v>5000000</v>
      </c>
      <c r="O90" s="42">
        <f t="shared" si="0"/>
        <v>5000000</v>
      </c>
      <c r="P90" s="26" t="s">
        <v>14</v>
      </c>
      <c r="Q90" s="29" t="s">
        <v>331</v>
      </c>
      <c r="R90" s="79" t="s">
        <v>332</v>
      </c>
      <c r="S90" s="77">
        <v>0</v>
      </c>
    </row>
    <row r="91" spans="1:21" s="81" customFormat="1" ht="63.75" customHeight="1">
      <c r="A91" s="23">
        <v>81</v>
      </c>
      <c r="B91" s="24" t="s">
        <v>52</v>
      </c>
      <c r="C91" s="77" t="s">
        <v>28</v>
      </c>
      <c r="D91" s="26" t="s">
        <v>492</v>
      </c>
      <c r="E91" s="26" t="s">
        <v>493</v>
      </c>
      <c r="F91" s="26" t="s">
        <v>493</v>
      </c>
      <c r="G91" s="26" t="s">
        <v>494</v>
      </c>
      <c r="H91" s="26" t="s">
        <v>494</v>
      </c>
      <c r="I91" s="26" t="s">
        <v>934</v>
      </c>
      <c r="J91" s="26" t="s">
        <v>934</v>
      </c>
      <c r="K91" s="26" t="s">
        <v>320</v>
      </c>
      <c r="L91" s="24" t="s">
        <v>857</v>
      </c>
      <c r="M91" s="27">
        <v>1</v>
      </c>
      <c r="N91" s="28">
        <f>902000+315000</f>
        <v>1217000</v>
      </c>
      <c r="O91" s="42">
        <f t="shared" si="0"/>
        <v>1217000</v>
      </c>
      <c r="P91" s="26" t="s">
        <v>14</v>
      </c>
      <c r="Q91" s="29" t="s">
        <v>331</v>
      </c>
      <c r="R91" s="79" t="s">
        <v>332</v>
      </c>
      <c r="S91" s="77">
        <v>0</v>
      </c>
    </row>
    <row r="92" spans="1:21" s="83" customFormat="1" ht="63.75" customHeight="1">
      <c r="A92" s="23">
        <v>82</v>
      </c>
      <c r="B92" s="24" t="s">
        <v>52</v>
      </c>
      <c r="C92" s="77" t="s">
        <v>28</v>
      </c>
      <c r="D92" s="24" t="s">
        <v>367</v>
      </c>
      <c r="E92" s="24" t="s">
        <v>368</v>
      </c>
      <c r="F92" s="24" t="s">
        <v>368</v>
      </c>
      <c r="G92" s="24" t="s">
        <v>369</v>
      </c>
      <c r="H92" s="24" t="s">
        <v>369</v>
      </c>
      <c r="I92" s="26" t="s">
        <v>1082</v>
      </c>
      <c r="J92" s="26" t="s">
        <v>1082</v>
      </c>
      <c r="K92" s="26" t="s">
        <v>320</v>
      </c>
      <c r="L92" s="24" t="s">
        <v>857</v>
      </c>
      <c r="M92" s="27">
        <v>1</v>
      </c>
      <c r="N92" s="28">
        <v>267857.14</v>
      </c>
      <c r="O92" s="28">
        <f>M92*N92</f>
        <v>267857.14</v>
      </c>
      <c r="P92" s="26" t="s">
        <v>15</v>
      </c>
      <c r="Q92" s="29" t="s">
        <v>331</v>
      </c>
      <c r="R92" s="79" t="s">
        <v>332</v>
      </c>
      <c r="S92" s="77">
        <v>0</v>
      </c>
    </row>
    <row r="93" spans="1:21" s="83" customFormat="1" ht="63.75" customHeight="1">
      <c r="A93" s="23">
        <v>83</v>
      </c>
      <c r="B93" s="24" t="s">
        <v>52</v>
      </c>
      <c r="C93" s="77" t="s">
        <v>28</v>
      </c>
      <c r="D93" s="25" t="s">
        <v>457</v>
      </c>
      <c r="E93" s="25" t="s">
        <v>458</v>
      </c>
      <c r="F93" s="25" t="s">
        <v>458</v>
      </c>
      <c r="G93" s="25" t="s">
        <v>458</v>
      </c>
      <c r="H93" s="25" t="s">
        <v>458</v>
      </c>
      <c r="I93" s="25" t="s">
        <v>459</v>
      </c>
      <c r="J93" s="25" t="s">
        <v>459</v>
      </c>
      <c r="K93" s="26" t="s">
        <v>320</v>
      </c>
      <c r="L93" s="24" t="s">
        <v>857</v>
      </c>
      <c r="M93" s="32">
        <v>1</v>
      </c>
      <c r="N93" s="31">
        <v>530357.14</v>
      </c>
      <c r="O93" s="28">
        <f t="shared" ref="O93:O107" si="1">M93*N93</f>
        <v>530357.14</v>
      </c>
      <c r="P93" s="26" t="s">
        <v>15</v>
      </c>
      <c r="Q93" s="29" t="s">
        <v>331</v>
      </c>
      <c r="R93" s="79" t="s">
        <v>402</v>
      </c>
      <c r="S93" s="26">
        <v>0</v>
      </c>
    </row>
    <row r="94" spans="1:21" s="83" customFormat="1" ht="63.75" customHeight="1">
      <c r="A94" s="23">
        <v>84</v>
      </c>
      <c r="B94" s="24" t="s">
        <v>52</v>
      </c>
      <c r="C94" s="24" t="s">
        <v>28</v>
      </c>
      <c r="D94" s="24" t="s">
        <v>1083</v>
      </c>
      <c r="E94" s="24" t="s">
        <v>1084</v>
      </c>
      <c r="F94" s="24" t="s">
        <v>1084</v>
      </c>
      <c r="G94" s="24" t="s">
        <v>1085</v>
      </c>
      <c r="H94" s="24" t="s">
        <v>1085</v>
      </c>
      <c r="I94" s="24" t="s">
        <v>1086</v>
      </c>
      <c r="J94" s="24" t="s">
        <v>1086</v>
      </c>
      <c r="K94" s="26" t="s">
        <v>322</v>
      </c>
      <c r="L94" s="24" t="s">
        <v>857</v>
      </c>
      <c r="M94" s="27">
        <v>1</v>
      </c>
      <c r="N94" s="28">
        <v>964285.71</v>
      </c>
      <c r="O94" s="28">
        <f t="shared" si="1"/>
        <v>964285.71</v>
      </c>
      <c r="P94" s="26" t="s">
        <v>15</v>
      </c>
      <c r="Q94" s="29" t="s">
        <v>331</v>
      </c>
      <c r="R94" s="79" t="s">
        <v>402</v>
      </c>
      <c r="S94" s="77">
        <v>0</v>
      </c>
    </row>
    <row r="95" spans="1:21" s="83" customFormat="1" ht="63.75" customHeight="1">
      <c r="A95" s="23">
        <v>85</v>
      </c>
      <c r="B95" s="24" t="s">
        <v>52</v>
      </c>
      <c r="C95" s="24" t="s">
        <v>28</v>
      </c>
      <c r="D95" s="24" t="s">
        <v>1083</v>
      </c>
      <c r="E95" s="24" t="s">
        <v>1084</v>
      </c>
      <c r="F95" s="24" t="s">
        <v>1084</v>
      </c>
      <c r="G95" s="24" t="s">
        <v>1085</v>
      </c>
      <c r="H95" s="24" t="s">
        <v>1085</v>
      </c>
      <c r="I95" s="24" t="s">
        <v>1087</v>
      </c>
      <c r="J95" s="24" t="s">
        <v>1087</v>
      </c>
      <c r="K95" s="26" t="s">
        <v>322</v>
      </c>
      <c r="L95" s="24" t="s">
        <v>857</v>
      </c>
      <c r="M95" s="27">
        <v>1</v>
      </c>
      <c r="N95" s="28">
        <v>630000</v>
      </c>
      <c r="O95" s="28">
        <f t="shared" si="1"/>
        <v>630000</v>
      </c>
      <c r="P95" s="26" t="s">
        <v>15</v>
      </c>
      <c r="Q95" s="29" t="s">
        <v>331</v>
      </c>
      <c r="R95" s="79" t="s">
        <v>402</v>
      </c>
      <c r="S95" s="77">
        <v>0</v>
      </c>
    </row>
    <row r="96" spans="1:21" s="80" customFormat="1" ht="63.75" customHeight="1">
      <c r="A96" s="23">
        <v>86</v>
      </c>
      <c r="B96" s="26" t="s">
        <v>52</v>
      </c>
      <c r="C96" s="77" t="s">
        <v>28</v>
      </c>
      <c r="D96" s="24" t="s">
        <v>1088</v>
      </c>
      <c r="E96" s="24" t="s">
        <v>1089</v>
      </c>
      <c r="F96" s="24" t="s">
        <v>1089</v>
      </c>
      <c r="G96" s="24" t="s">
        <v>1090</v>
      </c>
      <c r="H96" s="24" t="s">
        <v>1090</v>
      </c>
      <c r="I96" s="26" t="s">
        <v>1091</v>
      </c>
      <c r="J96" s="26" t="s">
        <v>1091</v>
      </c>
      <c r="K96" s="26" t="s">
        <v>320</v>
      </c>
      <c r="L96" s="24" t="s">
        <v>857</v>
      </c>
      <c r="M96" s="27">
        <v>1</v>
      </c>
      <c r="N96" s="28">
        <v>30000</v>
      </c>
      <c r="O96" s="28">
        <f t="shared" si="1"/>
        <v>30000</v>
      </c>
      <c r="P96" s="26" t="s">
        <v>15</v>
      </c>
      <c r="Q96" s="29" t="s">
        <v>331</v>
      </c>
      <c r="R96" s="79" t="s">
        <v>332</v>
      </c>
      <c r="S96" s="77">
        <v>0</v>
      </c>
    </row>
    <row r="97" spans="1:19" s="83" customFormat="1" ht="63.75" customHeight="1">
      <c r="A97" s="23">
        <v>87</v>
      </c>
      <c r="B97" s="24" t="s">
        <v>52</v>
      </c>
      <c r="C97" s="77" t="s">
        <v>28</v>
      </c>
      <c r="D97" s="24" t="s">
        <v>476</v>
      </c>
      <c r="E97" s="24" t="s">
        <v>477</v>
      </c>
      <c r="F97" s="24" t="s">
        <v>477</v>
      </c>
      <c r="G97" s="24" t="s">
        <v>478</v>
      </c>
      <c r="H97" s="24" t="s">
        <v>478</v>
      </c>
      <c r="I97" s="25" t="s">
        <v>1092</v>
      </c>
      <c r="J97" s="25" t="s">
        <v>1092</v>
      </c>
      <c r="K97" s="26" t="s">
        <v>320</v>
      </c>
      <c r="L97" s="24" t="s">
        <v>857</v>
      </c>
      <c r="M97" s="27">
        <v>1</v>
      </c>
      <c r="N97" s="110">
        <v>499500</v>
      </c>
      <c r="O97" s="28">
        <f t="shared" si="1"/>
        <v>499500</v>
      </c>
      <c r="P97" s="26" t="s">
        <v>15</v>
      </c>
      <c r="Q97" s="29" t="s">
        <v>331</v>
      </c>
      <c r="R97" s="79" t="s">
        <v>332</v>
      </c>
      <c r="S97" s="77">
        <v>0</v>
      </c>
    </row>
    <row r="98" spans="1:19" s="83" customFormat="1" ht="63.75" customHeight="1">
      <c r="A98" s="23">
        <v>88</v>
      </c>
      <c r="B98" s="24" t="s">
        <v>52</v>
      </c>
      <c r="C98" s="77" t="s">
        <v>28</v>
      </c>
      <c r="D98" s="25" t="s">
        <v>838</v>
      </c>
      <c r="E98" s="25" t="s">
        <v>839</v>
      </c>
      <c r="F98" s="25" t="s">
        <v>839</v>
      </c>
      <c r="G98" s="25" t="s">
        <v>839</v>
      </c>
      <c r="H98" s="25" t="s">
        <v>839</v>
      </c>
      <c r="I98" s="25" t="s">
        <v>839</v>
      </c>
      <c r="J98" s="25" t="s">
        <v>839</v>
      </c>
      <c r="K98" s="26" t="s">
        <v>320</v>
      </c>
      <c r="L98" s="24" t="s">
        <v>857</v>
      </c>
      <c r="M98" s="32">
        <v>1</v>
      </c>
      <c r="N98" s="31">
        <v>101900</v>
      </c>
      <c r="O98" s="28">
        <f t="shared" si="1"/>
        <v>101900</v>
      </c>
      <c r="P98" s="26" t="s">
        <v>15</v>
      </c>
      <c r="Q98" s="29" t="s">
        <v>331</v>
      </c>
      <c r="R98" s="79" t="s">
        <v>402</v>
      </c>
      <c r="S98" s="26">
        <v>0</v>
      </c>
    </row>
    <row r="99" spans="1:19" s="83" customFormat="1" ht="63.75" customHeight="1">
      <c r="A99" s="23">
        <v>89</v>
      </c>
      <c r="B99" s="24" t="s">
        <v>52</v>
      </c>
      <c r="C99" s="77" t="s">
        <v>28</v>
      </c>
      <c r="D99" s="24" t="s">
        <v>336</v>
      </c>
      <c r="E99" s="24" t="s">
        <v>337</v>
      </c>
      <c r="F99" s="24" t="s">
        <v>337</v>
      </c>
      <c r="G99" s="24" t="s">
        <v>337</v>
      </c>
      <c r="H99" s="24" t="s">
        <v>337</v>
      </c>
      <c r="I99" s="26" t="s">
        <v>1093</v>
      </c>
      <c r="J99" s="26" t="s">
        <v>1093</v>
      </c>
      <c r="K99" s="26" t="s">
        <v>320</v>
      </c>
      <c r="L99" s="24" t="s">
        <v>857</v>
      </c>
      <c r="M99" s="27">
        <v>1</v>
      </c>
      <c r="N99" s="31">
        <v>273027.68</v>
      </c>
      <c r="O99" s="31">
        <v>273027.68</v>
      </c>
      <c r="P99" s="26" t="s">
        <v>17</v>
      </c>
      <c r="Q99" s="29" t="s">
        <v>331</v>
      </c>
      <c r="R99" s="79" t="s">
        <v>332</v>
      </c>
      <c r="S99" s="77">
        <v>0</v>
      </c>
    </row>
    <row r="100" spans="1:19" s="83" customFormat="1" ht="63.75" customHeight="1">
      <c r="A100" s="23">
        <v>90</v>
      </c>
      <c r="B100" s="24" t="s">
        <v>52</v>
      </c>
      <c r="C100" s="25" t="s">
        <v>28</v>
      </c>
      <c r="D100" s="33" t="s">
        <v>476</v>
      </c>
      <c r="E100" s="33" t="s">
        <v>477</v>
      </c>
      <c r="F100" s="33" t="s">
        <v>477</v>
      </c>
      <c r="G100" s="33" t="s">
        <v>478</v>
      </c>
      <c r="H100" s="33" t="s">
        <v>478</v>
      </c>
      <c r="I100" s="26" t="s">
        <v>1094</v>
      </c>
      <c r="J100" s="26" t="s">
        <v>1094</v>
      </c>
      <c r="K100" s="26" t="s">
        <v>320</v>
      </c>
      <c r="L100" s="24" t="s">
        <v>857</v>
      </c>
      <c r="M100" s="27">
        <v>1</v>
      </c>
      <c r="N100" s="31">
        <v>135361.60999999999</v>
      </c>
      <c r="O100" s="28">
        <f t="shared" si="1"/>
        <v>135361.60999999999</v>
      </c>
      <c r="P100" s="30" t="s">
        <v>15</v>
      </c>
      <c r="Q100" s="29" t="s">
        <v>331</v>
      </c>
      <c r="R100" s="79" t="s">
        <v>402</v>
      </c>
      <c r="S100" s="25">
        <v>0</v>
      </c>
    </row>
    <row r="101" spans="1:19" s="83" customFormat="1" ht="63.75" customHeight="1">
      <c r="A101" s="23">
        <v>91</v>
      </c>
      <c r="B101" s="24" t="s">
        <v>52</v>
      </c>
      <c r="C101" s="25" t="s">
        <v>28</v>
      </c>
      <c r="D101" s="24" t="s">
        <v>336</v>
      </c>
      <c r="E101" s="24" t="s">
        <v>337</v>
      </c>
      <c r="F101" s="24" t="s">
        <v>337</v>
      </c>
      <c r="G101" s="24" t="s">
        <v>337</v>
      </c>
      <c r="H101" s="24" t="s">
        <v>337</v>
      </c>
      <c r="I101" s="33" t="s">
        <v>1095</v>
      </c>
      <c r="J101" s="33" t="s">
        <v>1095</v>
      </c>
      <c r="K101" s="26" t="s">
        <v>320</v>
      </c>
      <c r="L101" s="24" t="s">
        <v>857</v>
      </c>
      <c r="M101" s="27">
        <v>1</v>
      </c>
      <c r="N101" s="31">
        <v>4464300</v>
      </c>
      <c r="O101" s="28">
        <f t="shared" si="1"/>
        <v>4464300</v>
      </c>
      <c r="P101" s="30" t="s">
        <v>16</v>
      </c>
      <c r="Q101" s="29" t="s">
        <v>331</v>
      </c>
      <c r="R101" s="79" t="s">
        <v>402</v>
      </c>
      <c r="S101" s="25">
        <v>0</v>
      </c>
    </row>
    <row r="102" spans="1:19" s="83" customFormat="1" ht="63.75" customHeight="1">
      <c r="A102" s="23">
        <v>92</v>
      </c>
      <c r="B102" s="24" t="s">
        <v>52</v>
      </c>
      <c r="C102" s="25" t="s">
        <v>28</v>
      </c>
      <c r="D102" s="33" t="s">
        <v>1096</v>
      </c>
      <c r="E102" s="33" t="s">
        <v>1097</v>
      </c>
      <c r="F102" s="33" t="s">
        <v>1097</v>
      </c>
      <c r="G102" s="33" t="s">
        <v>1098</v>
      </c>
      <c r="H102" s="33" t="s">
        <v>1098</v>
      </c>
      <c r="I102" s="33" t="s">
        <v>1099</v>
      </c>
      <c r="J102" s="33" t="s">
        <v>1099</v>
      </c>
      <c r="K102" s="26" t="s">
        <v>324</v>
      </c>
      <c r="L102" s="24" t="s">
        <v>857</v>
      </c>
      <c r="M102" s="27">
        <v>1</v>
      </c>
      <c r="N102" s="31">
        <v>17500000</v>
      </c>
      <c r="O102" s="28">
        <f t="shared" si="1"/>
        <v>17500000</v>
      </c>
      <c r="P102" s="30" t="s">
        <v>16</v>
      </c>
      <c r="Q102" s="29" t="s">
        <v>331</v>
      </c>
      <c r="R102" s="79" t="s">
        <v>402</v>
      </c>
      <c r="S102" s="25">
        <v>0</v>
      </c>
    </row>
    <row r="103" spans="1:19" s="83" customFormat="1" ht="63.75" customHeight="1">
      <c r="A103" s="23">
        <v>93</v>
      </c>
      <c r="B103" s="24" t="s">
        <v>52</v>
      </c>
      <c r="C103" s="25" t="s">
        <v>28</v>
      </c>
      <c r="D103" s="26" t="s">
        <v>349</v>
      </c>
      <c r="E103" s="26" t="s">
        <v>350</v>
      </c>
      <c r="F103" s="26" t="s">
        <v>350</v>
      </c>
      <c r="G103" s="26" t="s">
        <v>351</v>
      </c>
      <c r="H103" s="26" t="s">
        <v>351</v>
      </c>
      <c r="I103" s="26" t="s">
        <v>1100</v>
      </c>
      <c r="J103" s="26" t="s">
        <v>1101</v>
      </c>
      <c r="K103" s="26" t="s">
        <v>322</v>
      </c>
      <c r="L103" s="24" t="s">
        <v>857</v>
      </c>
      <c r="M103" s="27">
        <v>1</v>
      </c>
      <c r="N103" s="28">
        <v>500000</v>
      </c>
      <c r="O103" s="28">
        <f t="shared" si="1"/>
        <v>500000</v>
      </c>
      <c r="P103" s="26" t="s">
        <v>17</v>
      </c>
      <c r="Q103" s="29" t="s">
        <v>331</v>
      </c>
      <c r="R103" s="30" t="s">
        <v>332</v>
      </c>
      <c r="S103" s="25">
        <v>0</v>
      </c>
    </row>
    <row r="104" spans="1:19" s="83" customFormat="1" ht="63.75" customHeight="1">
      <c r="A104" s="23">
        <v>94</v>
      </c>
      <c r="B104" s="24" t="s">
        <v>52</v>
      </c>
      <c r="C104" s="77" t="s">
        <v>28</v>
      </c>
      <c r="D104" s="24" t="s">
        <v>336</v>
      </c>
      <c r="E104" s="24" t="s">
        <v>337</v>
      </c>
      <c r="F104" s="24" t="s">
        <v>337</v>
      </c>
      <c r="G104" s="24" t="s">
        <v>337</v>
      </c>
      <c r="H104" s="24" t="s">
        <v>337</v>
      </c>
      <c r="I104" s="26" t="s">
        <v>1102</v>
      </c>
      <c r="J104" s="26" t="s">
        <v>1102</v>
      </c>
      <c r="K104" s="26" t="s">
        <v>320</v>
      </c>
      <c r="L104" s="24" t="s">
        <v>857</v>
      </c>
      <c r="M104" s="27">
        <v>1</v>
      </c>
      <c r="N104" s="28">
        <v>250000</v>
      </c>
      <c r="O104" s="28">
        <f t="shared" si="1"/>
        <v>250000</v>
      </c>
      <c r="P104" s="79" t="s">
        <v>17</v>
      </c>
      <c r="Q104" s="29" t="s">
        <v>331</v>
      </c>
      <c r="R104" s="79" t="s">
        <v>332</v>
      </c>
      <c r="S104" s="77">
        <v>0</v>
      </c>
    </row>
    <row r="105" spans="1:19" s="83" customFormat="1" ht="63.75" customHeight="1">
      <c r="A105" s="23">
        <v>95</v>
      </c>
      <c r="B105" s="24" t="s">
        <v>52</v>
      </c>
      <c r="C105" s="77" t="s">
        <v>28</v>
      </c>
      <c r="D105" s="24" t="s">
        <v>1103</v>
      </c>
      <c r="E105" s="24" t="s">
        <v>1104</v>
      </c>
      <c r="F105" s="24" t="s">
        <v>1104</v>
      </c>
      <c r="G105" s="24" t="s">
        <v>1104</v>
      </c>
      <c r="H105" s="24" t="s">
        <v>1104</v>
      </c>
      <c r="I105" s="24" t="s">
        <v>1105</v>
      </c>
      <c r="J105" s="24" t="s">
        <v>1105</v>
      </c>
      <c r="K105" s="26" t="s">
        <v>320</v>
      </c>
      <c r="L105" s="24" t="s">
        <v>857</v>
      </c>
      <c r="M105" s="32">
        <v>1</v>
      </c>
      <c r="N105" s="31">
        <v>199541</v>
      </c>
      <c r="O105" s="28">
        <f t="shared" si="1"/>
        <v>199541</v>
      </c>
      <c r="P105" s="26" t="s">
        <v>17</v>
      </c>
      <c r="Q105" s="29" t="s">
        <v>331</v>
      </c>
      <c r="R105" s="79" t="s">
        <v>332</v>
      </c>
      <c r="S105" s="26">
        <v>0</v>
      </c>
    </row>
    <row r="106" spans="1:19" s="83" customFormat="1" ht="63.75" customHeight="1">
      <c r="A106" s="23">
        <v>96</v>
      </c>
      <c r="B106" s="24" t="s">
        <v>52</v>
      </c>
      <c r="C106" s="77" t="s">
        <v>28</v>
      </c>
      <c r="D106" s="33" t="s">
        <v>1106</v>
      </c>
      <c r="E106" s="33" t="s">
        <v>1107</v>
      </c>
      <c r="F106" s="33" t="s">
        <v>1107</v>
      </c>
      <c r="G106" s="33" t="s">
        <v>1108</v>
      </c>
      <c r="H106" s="33" t="s">
        <v>1108</v>
      </c>
      <c r="I106" s="24" t="s">
        <v>1109</v>
      </c>
      <c r="J106" s="24" t="s">
        <v>1109</v>
      </c>
      <c r="K106" s="26" t="s">
        <v>320</v>
      </c>
      <c r="L106" s="24" t="s">
        <v>857</v>
      </c>
      <c r="M106" s="32">
        <v>1</v>
      </c>
      <c r="N106" s="31">
        <v>205358</v>
      </c>
      <c r="O106" s="28">
        <f t="shared" si="1"/>
        <v>205358</v>
      </c>
      <c r="P106" s="26" t="s">
        <v>16</v>
      </c>
      <c r="Q106" s="29" t="s">
        <v>331</v>
      </c>
      <c r="R106" s="79" t="s">
        <v>402</v>
      </c>
      <c r="S106" s="26">
        <v>0</v>
      </c>
    </row>
    <row r="107" spans="1:19" s="83" customFormat="1" ht="63.75" customHeight="1">
      <c r="A107" s="23">
        <v>97</v>
      </c>
      <c r="B107" s="24" t="s">
        <v>52</v>
      </c>
      <c r="C107" s="25" t="s">
        <v>28</v>
      </c>
      <c r="D107" s="24" t="s">
        <v>336</v>
      </c>
      <c r="E107" s="24" t="s">
        <v>337</v>
      </c>
      <c r="F107" s="24" t="s">
        <v>337</v>
      </c>
      <c r="G107" s="24" t="s">
        <v>337</v>
      </c>
      <c r="H107" s="24" t="s">
        <v>337</v>
      </c>
      <c r="I107" s="33" t="s">
        <v>1110</v>
      </c>
      <c r="J107" s="33" t="s">
        <v>1110</v>
      </c>
      <c r="K107" s="26" t="s">
        <v>320</v>
      </c>
      <c r="L107" s="24" t="s">
        <v>857</v>
      </c>
      <c r="M107" s="27">
        <v>1</v>
      </c>
      <c r="N107" s="31">
        <v>28000000</v>
      </c>
      <c r="O107" s="28">
        <f t="shared" si="1"/>
        <v>28000000</v>
      </c>
      <c r="P107" s="30" t="s">
        <v>16</v>
      </c>
      <c r="Q107" s="29" t="s">
        <v>331</v>
      </c>
      <c r="R107" s="79" t="s">
        <v>402</v>
      </c>
      <c r="S107" s="25">
        <v>0</v>
      </c>
    </row>
    <row r="108" spans="1:19" s="80" customFormat="1" ht="63.75" customHeight="1">
      <c r="A108" s="23">
        <v>98</v>
      </c>
      <c r="B108" s="24" t="s">
        <v>52</v>
      </c>
      <c r="C108" s="77" t="s">
        <v>28</v>
      </c>
      <c r="D108" s="33" t="s">
        <v>924</v>
      </c>
      <c r="E108" s="33" t="s">
        <v>925</v>
      </c>
      <c r="F108" s="33" t="s">
        <v>925</v>
      </c>
      <c r="G108" s="33" t="s">
        <v>926</v>
      </c>
      <c r="H108" s="33" t="s">
        <v>926</v>
      </c>
      <c r="I108" s="26" t="s">
        <v>1414</v>
      </c>
      <c r="J108" s="26" t="s">
        <v>1414</v>
      </c>
      <c r="K108" s="26" t="s">
        <v>320</v>
      </c>
      <c r="L108" s="24" t="s">
        <v>857</v>
      </c>
      <c r="M108" s="27">
        <v>1</v>
      </c>
      <c r="N108" s="28">
        <v>25000</v>
      </c>
      <c r="O108" s="28">
        <v>25000</v>
      </c>
      <c r="P108" s="26" t="s">
        <v>16</v>
      </c>
      <c r="Q108" s="29" t="s">
        <v>1112</v>
      </c>
      <c r="R108" s="79" t="s">
        <v>332</v>
      </c>
      <c r="S108" s="26">
        <v>0</v>
      </c>
    </row>
    <row r="109" spans="1:19" s="80" customFormat="1" ht="63.75" customHeight="1">
      <c r="A109" s="23">
        <v>99</v>
      </c>
      <c r="B109" s="24" t="s">
        <v>52</v>
      </c>
      <c r="C109" s="77" t="s">
        <v>28</v>
      </c>
      <c r="D109" s="33" t="s">
        <v>1415</v>
      </c>
      <c r="E109" s="33" t="s">
        <v>1416</v>
      </c>
      <c r="F109" s="33" t="s">
        <v>1416</v>
      </c>
      <c r="G109" s="33" t="s">
        <v>1417</v>
      </c>
      <c r="H109" s="33" t="s">
        <v>1417</v>
      </c>
      <c r="I109" s="25" t="s">
        <v>1418</v>
      </c>
      <c r="J109" s="25" t="s">
        <v>1418</v>
      </c>
      <c r="K109" s="26" t="s">
        <v>320</v>
      </c>
      <c r="L109" s="24" t="s">
        <v>857</v>
      </c>
      <c r="M109" s="27">
        <v>1</v>
      </c>
      <c r="N109" s="28">
        <v>403275</v>
      </c>
      <c r="O109" s="28">
        <v>403275</v>
      </c>
      <c r="P109" s="26" t="s">
        <v>16</v>
      </c>
      <c r="Q109" s="29" t="s">
        <v>1112</v>
      </c>
      <c r="R109" s="79" t="s">
        <v>332</v>
      </c>
      <c r="S109" s="26">
        <v>0</v>
      </c>
    </row>
    <row r="110" spans="1:19" s="80" customFormat="1" ht="63.75" customHeight="1">
      <c r="A110" s="23">
        <v>100</v>
      </c>
      <c r="B110" s="24" t="s">
        <v>52</v>
      </c>
      <c r="C110" s="77" t="s">
        <v>28</v>
      </c>
      <c r="D110" s="24" t="s">
        <v>1419</v>
      </c>
      <c r="E110" s="24" t="s">
        <v>1420</v>
      </c>
      <c r="F110" s="24" t="s">
        <v>1420</v>
      </c>
      <c r="G110" s="24" t="s">
        <v>1421</v>
      </c>
      <c r="H110" s="24" t="s">
        <v>1421</v>
      </c>
      <c r="I110" s="26" t="s">
        <v>1422</v>
      </c>
      <c r="J110" s="26" t="s">
        <v>1422</v>
      </c>
      <c r="K110" s="26" t="s">
        <v>320</v>
      </c>
      <c r="L110" s="24" t="s">
        <v>857</v>
      </c>
      <c r="M110" s="27">
        <v>1</v>
      </c>
      <c r="N110" s="28">
        <v>96428.57</v>
      </c>
      <c r="O110" s="28">
        <v>96428.57</v>
      </c>
      <c r="P110" s="26" t="s">
        <v>17</v>
      </c>
      <c r="Q110" s="29" t="s">
        <v>331</v>
      </c>
      <c r="R110" s="79" t="s">
        <v>332</v>
      </c>
      <c r="S110" s="77">
        <v>0</v>
      </c>
    </row>
    <row r="111" spans="1:19" s="83" customFormat="1" ht="63.75" customHeight="1">
      <c r="A111" s="23">
        <v>101</v>
      </c>
      <c r="B111" s="24" t="s">
        <v>52</v>
      </c>
      <c r="C111" s="25" t="s">
        <v>28</v>
      </c>
      <c r="D111" s="24" t="s">
        <v>336</v>
      </c>
      <c r="E111" s="24" t="s">
        <v>337</v>
      </c>
      <c r="F111" s="24" t="s">
        <v>337</v>
      </c>
      <c r="G111" s="24" t="s">
        <v>337</v>
      </c>
      <c r="H111" s="24" t="s">
        <v>337</v>
      </c>
      <c r="I111" s="30" t="s">
        <v>1629</v>
      </c>
      <c r="J111" s="30" t="s">
        <v>1630</v>
      </c>
      <c r="K111" s="25" t="s">
        <v>320</v>
      </c>
      <c r="L111" s="24" t="s">
        <v>857</v>
      </c>
      <c r="M111" s="37">
        <v>1</v>
      </c>
      <c r="N111" s="28">
        <v>378128.57</v>
      </c>
      <c r="O111" s="28">
        <v>378128.57</v>
      </c>
      <c r="P111" s="26" t="s">
        <v>19</v>
      </c>
      <c r="Q111" s="29" t="s">
        <v>331</v>
      </c>
      <c r="R111" s="79" t="s">
        <v>332</v>
      </c>
      <c r="S111" s="77">
        <v>0</v>
      </c>
    </row>
    <row r="112" spans="1:19" s="80" customFormat="1" ht="63.75" customHeight="1">
      <c r="A112" s="23">
        <v>102</v>
      </c>
      <c r="B112" s="24" t="s">
        <v>52</v>
      </c>
      <c r="C112" s="77" t="s">
        <v>28</v>
      </c>
      <c r="D112" s="24" t="s">
        <v>1096</v>
      </c>
      <c r="E112" s="24" t="s">
        <v>1097</v>
      </c>
      <c r="F112" s="24" t="s">
        <v>1097</v>
      </c>
      <c r="G112" s="24" t="s">
        <v>1098</v>
      </c>
      <c r="H112" s="24" t="s">
        <v>1098</v>
      </c>
      <c r="I112" s="24" t="s">
        <v>1423</v>
      </c>
      <c r="J112" s="24" t="s">
        <v>1423</v>
      </c>
      <c r="K112" s="26" t="s">
        <v>320</v>
      </c>
      <c r="L112" s="24" t="s">
        <v>857</v>
      </c>
      <c r="M112" s="27">
        <v>1</v>
      </c>
      <c r="N112" s="28">
        <v>2571125</v>
      </c>
      <c r="O112" s="28">
        <v>2571125</v>
      </c>
      <c r="P112" s="26" t="s">
        <v>17</v>
      </c>
      <c r="Q112" s="29" t="s">
        <v>331</v>
      </c>
      <c r="R112" s="79" t="s">
        <v>402</v>
      </c>
      <c r="S112" s="26">
        <v>0</v>
      </c>
    </row>
    <row r="113" spans="1:19" s="80" customFormat="1" ht="63.75" customHeight="1">
      <c r="A113" s="23">
        <v>103</v>
      </c>
      <c r="B113" s="24" t="s">
        <v>52</v>
      </c>
      <c r="C113" s="77" t="s">
        <v>28</v>
      </c>
      <c r="D113" s="24" t="s">
        <v>1419</v>
      </c>
      <c r="E113" s="24" t="s">
        <v>1420</v>
      </c>
      <c r="F113" s="24" t="s">
        <v>1420</v>
      </c>
      <c r="G113" s="24" t="s">
        <v>1421</v>
      </c>
      <c r="H113" s="24" t="s">
        <v>1421</v>
      </c>
      <c r="I113" s="26" t="s">
        <v>1424</v>
      </c>
      <c r="J113" s="26" t="s">
        <v>1424</v>
      </c>
      <c r="K113" s="26" t="s">
        <v>320</v>
      </c>
      <c r="L113" s="24" t="s">
        <v>857</v>
      </c>
      <c r="M113" s="27">
        <v>1</v>
      </c>
      <c r="N113" s="28">
        <v>151742.85999999999</v>
      </c>
      <c r="O113" s="28">
        <v>151742.85999999999</v>
      </c>
      <c r="P113" s="26" t="s">
        <v>17</v>
      </c>
      <c r="Q113" s="29" t="s">
        <v>331</v>
      </c>
      <c r="R113" s="79" t="s">
        <v>332</v>
      </c>
      <c r="S113" s="77">
        <v>0</v>
      </c>
    </row>
    <row r="114" spans="1:19" s="80" customFormat="1" ht="63.75" customHeight="1">
      <c r="A114" s="23">
        <v>104</v>
      </c>
      <c r="B114" s="24" t="s">
        <v>52</v>
      </c>
      <c r="C114" s="77" t="s">
        <v>28</v>
      </c>
      <c r="D114" s="24" t="s">
        <v>1425</v>
      </c>
      <c r="E114" s="24" t="s">
        <v>1426</v>
      </c>
      <c r="F114" s="24" t="s">
        <v>1426</v>
      </c>
      <c r="G114" s="24" t="s">
        <v>1427</v>
      </c>
      <c r="H114" s="24" t="s">
        <v>1427</v>
      </c>
      <c r="I114" s="24" t="s">
        <v>1428</v>
      </c>
      <c r="J114" s="24" t="s">
        <v>1428</v>
      </c>
      <c r="K114" s="26" t="s">
        <v>320</v>
      </c>
      <c r="L114" s="24" t="s">
        <v>857</v>
      </c>
      <c r="M114" s="27">
        <v>1</v>
      </c>
      <c r="N114" s="28">
        <f>85714.28+42857.14</f>
        <v>128571.42</v>
      </c>
      <c r="O114" s="28">
        <f>85714.28+42857.14</f>
        <v>128571.42</v>
      </c>
      <c r="P114" s="26" t="s">
        <v>22</v>
      </c>
      <c r="Q114" s="29" t="s">
        <v>331</v>
      </c>
      <c r="R114" s="79" t="s">
        <v>402</v>
      </c>
      <c r="S114" s="77">
        <v>0</v>
      </c>
    </row>
    <row r="115" spans="1:19" s="80" customFormat="1" ht="63.75" customHeight="1">
      <c r="A115" s="23">
        <v>105</v>
      </c>
      <c r="B115" s="24" t="s">
        <v>52</v>
      </c>
      <c r="C115" s="77" t="s">
        <v>28</v>
      </c>
      <c r="D115" s="24" t="s">
        <v>1096</v>
      </c>
      <c r="E115" s="24" t="s">
        <v>1097</v>
      </c>
      <c r="F115" s="24" t="s">
        <v>1097</v>
      </c>
      <c r="G115" s="24" t="s">
        <v>1098</v>
      </c>
      <c r="H115" s="24" t="s">
        <v>1098</v>
      </c>
      <c r="I115" s="24" t="s">
        <v>1429</v>
      </c>
      <c r="J115" s="24" t="s">
        <v>1429</v>
      </c>
      <c r="K115" s="26" t="s">
        <v>320</v>
      </c>
      <c r="L115" s="24" t="s">
        <v>857</v>
      </c>
      <c r="M115" s="27">
        <v>1</v>
      </c>
      <c r="N115" s="28">
        <v>3657018</v>
      </c>
      <c r="O115" s="28">
        <v>3657018</v>
      </c>
      <c r="P115" s="26" t="s">
        <v>16</v>
      </c>
      <c r="Q115" s="29" t="s">
        <v>331</v>
      </c>
      <c r="R115" s="79" t="s">
        <v>402</v>
      </c>
      <c r="S115" s="26">
        <v>0</v>
      </c>
    </row>
    <row r="116" spans="1:19" s="80" customFormat="1" ht="63.75" customHeight="1">
      <c r="A116" s="23">
        <v>106</v>
      </c>
      <c r="B116" s="24" t="s">
        <v>52</v>
      </c>
      <c r="C116" s="77" t="s">
        <v>28</v>
      </c>
      <c r="D116" s="24" t="s">
        <v>1096</v>
      </c>
      <c r="E116" s="24" t="s">
        <v>1097</v>
      </c>
      <c r="F116" s="24" t="s">
        <v>1097</v>
      </c>
      <c r="G116" s="24" t="s">
        <v>1098</v>
      </c>
      <c r="H116" s="24" t="s">
        <v>1098</v>
      </c>
      <c r="I116" s="24" t="s">
        <v>1430</v>
      </c>
      <c r="J116" s="24" t="s">
        <v>1430</v>
      </c>
      <c r="K116" s="26" t="s">
        <v>320</v>
      </c>
      <c r="L116" s="24" t="s">
        <v>857</v>
      </c>
      <c r="M116" s="27">
        <v>1</v>
      </c>
      <c r="N116" s="28">
        <v>1297547</v>
      </c>
      <c r="O116" s="28">
        <v>1297547</v>
      </c>
      <c r="P116" s="26" t="s">
        <v>16</v>
      </c>
      <c r="Q116" s="29" t="s">
        <v>331</v>
      </c>
      <c r="R116" s="79" t="s">
        <v>402</v>
      </c>
      <c r="S116" s="26">
        <v>0</v>
      </c>
    </row>
    <row r="117" spans="1:19" s="80" customFormat="1" ht="63.75" customHeight="1">
      <c r="A117" s="23">
        <v>107</v>
      </c>
      <c r="B117" s="24" t="s">
        <v>52</v>
      </c>
      <c r="C117" s="77" t="s">
        <v>28</v>
      </c>
      <c r="D117" s="24" t="s">
        <v>336</v>
      </c>
      <c r="E117" s="24" t="s">
        <v>337</v>
      </c>
      <c r="F117" s="24" t="s">
        <v>337</v>
      </c>
      <c r="G117" s="24" t="s">
        <v>337</v>
      </c>
      <c r="H117" s="24" t="s">
        <v>337</v>
      </c>
      <c r="I117" s="26" t="s">
        <v>1431</v>
      </c>
      <c r="J117" s="26" t="s">
        <v>1431</v>
      </c>
      <c r="K117" s="26" t="s">
        <v>320</v>
      </c>
      <c r="L117" s="24" t="s">
        <v>857</v>
      </c>
      <c r="M117" s="27">
        <v>1</v>
      </c>
      <c r="N117" s="31">
        <v>600000</v>
      </c>
      <c r="O117" s="31">
        <v>600000</v>
      </c>
      <c r="P117" s="26" t="s">
        <v>17</v>
      </c>
      <c r="Q117" s="29" t="s">
        <v>331</v>
      </c>
      <c r="R117" s="79" t="s">
        <v>332</v>
      </c>
      <c r="S117" s="77">
        <v>0</v>
      </c>
    </row>
    <row r="118" spans="1:19" s="80" customFormat="1" ht="63.75" customHeight="1">
      <c r="A118" s="23">
        <v>108</v>
      </c>
      <c r="B118" s="24" t="s">
        <v>52</v>
      </c>
      <c r="C118" s="77" t="s">
        <v>28</v>
      </c>
      <c r="D118" s="24" t="s">
        <v>1432</v>
      </c>
      <c r="E118" s="24" t="s">
        <v>1433</v>
      </c>
      <c r="F118" s="24" t="s">
        <v>1433</v>
      </c>
      <c r="G118" s="24" t="s">
        <v>1434</v>
      </c>
      <c r="H118" s="24" t="s">
        <v>1434</v>
      </c>
      <c r="I118" s="26" t="s">
        <v>1435</v>
      </c>
      <c r="J118" s="26" t="s">
        <v>1435</v>
      </c>
      <c r="K118" s="25" t="s">
        <v>320</v>
      </c>
      <c r="L118" s="24" t="s">
        <v>857</v>
      </c>
      <c r="M118" s="32">
        <v>1</v>
      </c>
      <c r="N118" s="28">
        <v>954963</v>
      </c>
      <c r="O118" s="28">
        <v>954963</v>
      </c>
      <c r="P118" s="79" t="s">
        <v>16</v>
      </c>
      <c r="Q118" s="29" t="s">
        <v>331</v>
      </c>
      <c r="R118" s="79" t="s">
        <v>402</v>
      </c>
      <c r="S118" s="77">
        <v>0</v>
      </c>
    </row>
    <row r="119" spans="1:19" s="80" customFormat="1" ht="63.75" customHeight="1">
      <c r="A119" s="23">
        <v>109</v>
      </c>
      <c r="B119" s="24" t="s">
        <v>52</v>
      </c>
      <c r="C119" s="77" t="s">
        <v>28</v>
      </c>
      <c r="D119" s="26" t="s">
        <v>1436</v>
      </c>
      <c r="E119" s="26" t="s">
        <v>1437</v>
      </c>
      <c r="F119" s="26" t="s">
        <v>1437</v>
      </c>
      <c r="G119" s="26" t="s">
        <v>1438</v>
      </c>
      <c r="H119" s="26" t="s">
        <v>1438</v>
      </c>
      <c r="I119" s="26" t="s">
        <v>1439</v>
      </c>
      <c r="J119" s="26" t="s">
        <v>1439</v>
      </c>
      <c r="K119" s="26" t="s">
        <v>320</v>
      </c>
      <c r="L119" s="24" t="s">
        <v>857</v>
      </c>
      <c r="M119" s="27">
        <v>1</v>
      </c>
      <c r="N119" s="28">
        <v>2834182</v>
      </c>
      <c r="O119" s="28">
        <v>2834182</v>
      </c>
      <c r="P119" s="26" t="s">
        <v>16</v>
      </c>
      <c r="Q119" s="29" t="s">
        <v>331</v>
      </c>
      <c r="R119" s="79" t="s">
        <v>332</v>
      </c>
      <c r="S119" s="77">
        <v>0</v>
      </c>
    </row>
    <row r="120" spans="1:19" s="80" customFormat="1" ht="63.75" customHeight="1">
      <c r="A120" s="23">
        <v>110</v>
      </c>
      <c r="B120" s="24" t="s">
        <v>52</v>
      </c>
      <c r="C120" s="77" t="s">
        <v>28</v>
      </c>
      <c r="D120" s="24" t="s">
        <v>1419</v>
      </c>
      <c r="E120" s="24" t="s">
        <v>1420</v>
      </c>
      <c r="F120" s="24" t="s">
        <v>1420</v>
      </c>
      <c r="G120" s="24" t="s">
        <v>1421</v>
      </c>
      <c r="H120" s="24" t="s">
        <v>1421</v>
      </c>
      <c r="I120" s="26" t="s">
        <v>1440</v>
      </c>
      <c r="J120" s="26" t="s">
        <v>1440</v>
      </c>
      <c r="K120" s="26" t="s">
        <v>320</v>
      </c>
      <c r="L120" s="24" t="s">
        <v>857</v>
      </c>
      <c r="M120" s="27">
        <v>1</v>
      </c>
      <c r="N120" s="28">
        <v>884215</v>
      </c>
      <c r="O120" s="28">
        <v>884215</v>
      </c>
      <c r="P120" s="26" t="s">
        <v>17</v>
      </c>
      <c r="Q120" s="29" t="s">
        <v>331</v>
      </c>
      <c r="R120" s="79" t="s">
        <v>332</v>
      </c>
      <c r="S120" s="77">
        <v>0</v>
      </c>
    </row>
    <row r="121" spans="1:19" s="80" customFormat="1" ht="63.75" customHeight="1">
      <c r="A121" s="23">
        <v>111</v>
      </c>
      <c r="B121" s="24" t="s">
        <v>52</v>
      </c>
      <c r="C121" s="77" t="s">
        <v>28</v>
      </c>
      <c r="D121" s="24" t="s">
        <v>1432</v>
      </c>
      <c r="E121" s="24" t="s">
        <v>1433</v>
      </c>
      <c r="F121" s="24" t="s">
        <v>1433</v>
      </c>
      <c r="G121" s="24" t="s">
        <v>1434</v>
      </c>
      <c r="H121" s="24" t="s">
        <v>1434</v>
      </c>
      <c r="I121" s="26" t="s">
        <v>1441</v>
      </c>
      <c r="J121" s="26" t="s">
        <v>1441</v>
      </c>
      <c r="K121" s="25" t="s">
        <v>320</v>
      </c>
      <c r="L121" s="24" t="s">
        <v>857</v>
      </c>
      <c r="M121" s="32">
        <v>1</v>
      </c>
      <c r="N121" s="28">
        <v>35165490</v>
      </c>
      <c r="O121" s="28">
        <v>35165490</v>
      </c>
      <c r="P121" s="79" t="s">
        <v>16</v>
      </c>
      <c r="Q121" s="29" t="s">
        <v>331</v>
      </c>
      <c r="R121" s="79" t="s">
        <v>402</v>
      </c>
      <c r="S121" s="77">
        <v>0</v>
      </c>
    </row>
    <row r="122" spans="1:19" s="80" customFormat="1" ht="63.75" customHeight="1">
      <c r="A122" s="23">
        <v>112</v>
      </c>
      <c r="B122" s="24" t="s">
        <v>52</v>
      </c>
      <c r="C122" s="77" t="s">
        <v>28</v>
      </c>
      <c r="D122" s="24" t="s">
        <v>1432</v>
      </c>
      <c r="E122" s="24" t="s">
        <v>1433</v>
      </c>
      <c r="F122" s="24" t="s">
        <v>1433</v>
      </c>
      <c r="G122" s="24" t="s">
        <v>1434</v>
      </c>
      <c r="H122" s="24" t="s">
        <v>1434</v>
      </c>
      <c r="I122" s="26" t="s">
        <v>1442</v>
      </c>
      <c r="J122" s="26" t="s">
        <v>1442</v>
      </c>
      <c r="K122" s="25" t="s">
        <v>320</v>
      </c>
      <c r="L122" s="24" t="s">
        <v>857</v>
      </c>
      <c r="M122" s="32">
        <v>1</v>
      </c>
      <c r="N122" s="28">
        <v>802101</v>
      </c>
      <c r="O122" s="28">
        <v>802101</v>
      </c>
      <c r="P122" s="79" t="s">
        <v>16</v>
      </c>
      <c r="Q122" s="29" t="s">
        <v>331</v>
      </c>
      <c r="R122" s="79" t="s">
        <v>402</v>
      </c>
      <c r="S122" s="77">
        <v>0</v>
      </c>
    </row>
    <row r="123" spans="1:19" s="80" customFormat="1" ht="63.75" customHeight="1">
      <c r="A123" s="23">
        <v>113</v>
      </c>
      <c r="B123" s="24" t="s">
        <v>52</v>
      </c>
      <c r="C123" s="77" t="s">
        <v>28</v>
      </c>
      <c r="D123" s="24" t="s">
        <v>1088</v>
      </c>
      <c r="E123" s="24" t="s">
        <v>1089</v>
      </c>
      <c r="F123" s="24" t="s">
        <v>1089</v>
      </c>
      <c r="G123" s="24" t="s">
        <v>1090</v>
      </c>
      <c r="H123" s="24" t="s">
        <v>1090</v>
      </c>
      <c r="I123" s="26" t="s">
        <v>1443</v>
      </c>
      <c r="J123" s="26" t="s">
        <v>1443</v>
      </c>
      <c r="K123" s="26" t="s">
        <v>320</v>
      </c>
      <c r="L123" s="24" t="s">
        <v>857</v>
      </c>
      <c r="M123" s="27">
        <v>1</v>
      </c>
      <c r="N123" s="28">
        <f>ROUND(630560/1.12,2)</f>
        <v>563000</v>
      </c>
      <c r="O123" s="28">
        <f>ROUND(630560/1.12,2)</f>
        <v>563000</v>
      </c>
      <c r="P123" s="26" t="s">
        <v>17</v>
      </c>
      <c r="Q123" s="29" t="s">
        <v>331</v>
      </c>
      <c r="R123" s="79" t="s">
        <v>332</v>
      </c>
      <c r="S123" s="77">
        <v>0</v>
      </c>
    </row>
    <row r="124" spans="1:19" s="80" customFormat="1" ht="63.75" customHeight="1">
      <c r="A124" s="23">
        <v>114</v>
      </c>
      <c r="B124" s="24" t="s">
        <v>52</v>
      </c>
      <c r="C124" s="77" t="s">
        <v>28</v>
      </c>
      <c r="D124" s="24" t="s">
        <v>1432</v>
      </c>
      <c r="E124" s="24" t="s">
        <v>1433</v>
      </c>
      <c r="F124" s="24" t="s">
        <v>1433</v>
      </c>
      <c r="G124" s="24" t="s">
        <v>1434</v>
      </c>
      <c r="H124" s="24" t="s">
        <v>1434</v>
      </c>
      <c r="I124" s="26" t="s">
        <v>1444</v>
      </c>
      <c r="J124" s="26" t="s">
        <v>1444</v>
      </c>
      <c r="K124" s="26" t="s">
        <v>320</v>
      </c>
      <c r="L124" s="24" t="s">
        <v>857</v>
      </c>
      <c r="M124" s="27">
        <v>1</v>
      </c>
      <c r="N124" s="28">
        <v>1290000</v>
      </c>
      <c r="O124" s="28">
        <v>1290000</v>
      </c>
      <c r="P124" s="26" t="s">
        <v>17</v>
      </c>
      <c r="Q124" s="29" t="s">
        <v>331</v>
      </c>
      <c r="R124" s="79" t="s">
        <v>402</v>
      </c>
      <c r="S124" s="77">
        <v>0</v>
      </c>
    </row>
    <row r="125" spans="1:19" s="80" customFormat="1" ht="63.75" customHeight="1">
      <c r="A125" s="23">
        <v>115</v>
      </c>
      <c r="B125" s="24" t="s">
        <v>52</v>
      </c>
      <c r="C125" s="77" t="s">
        <v>28</v>
      </c>
      <c r="D125" s="24" t="s">
        <v>1432</v>
      </c>
      <c r="E125" s="24" t="s">
        <v>1433</v>
      </c>
      <c r="F125" s="24" t="s">
        <v>1433</v>
      </c>
      <c r="G125" s="24" t="s">
        <v>1434</v>
      </c>
      <c r="H125" s="24" t="s">
        <v>1434</v>
      </c>
      <c r="I125" s="26" t="s">
        <v>1445</v>
      </c>
      <c r="J125" s="26" t="s">
        <v>1445</v>
      </c>
      <c r="K125" s="26" t="s">
        <v>320</v>
      </c>
      <c r="L125" s="24" t="s">
        <v>857</v>
      </c>
      <c r="M125" s="27">
        <v>1</v>
      </c>
      <c r="N125" s="28">
        <v>1754750</v>
      </c>
      <c r="O125" s="28">
        <v>1754750</v>
      </c>
      <c r="P125" s="26" t="s">
        <v>17</v>
      </c>
      <c r="Q125" s="29" t="s">
        <v>331</v>
      </c>
      <c r="R125" s="79" t="s">
        <v>402</v>
      </c>
      <c r="S125" s="77">
        <v>0</v>
      </c>
    </row>
    <row r="126" spans="1:19" s="80" customFormat="1" ht="63.75" customHeight="1">
      <c r="A126" s="23">
        <v>116</v>
      </c>
      <c r="B126" s="94" t="s">
        <v>52</v>
      </c>
      <c r="C126" s="137" t="s">
        <v>28</v>
      </c>
      <c r="D126" s="138" t="s">
        <v>457</v>
      </c>
      <c r="E126" s="138" t="s">
        <v>458</v>
      </c>
      <c r="F126" s="138" t="s">
        <v>458</v>
      </c>
      <c r="G126" s="138" t="s">
        <v>458</v>
      </c>
      <c r="H126" s="138" t="s">
        <v>458</v>
      </c>
      <c r="I126" s="138" t="s">
        <v>1634</v>
      </c>
      <c r="J126" s="138" t="s">
        <v>1634</v>
      </c>
      <c r="K126" s="93" t="s">
        <v>320</v>
      </c>
      <c r="L126" s="24" t="s">
        <v>857</v>
      </c>
      <c r="M126" s="139">
        <v>1</v>
      </c>
      <c r="N126" s="140">
        <v>1062723.21</v>
      </c>
      <c r="O126" s="140">
        <f>M126*N126</f>
        <v>1062723.21</v>
      </c>
      <c r="P126" s="93" t="s">
        <v>18</v>
      </c>
      <c r="Q126" s="96" t="s">
        <v>331</v>
      </c>
      <c r="R126" s="141" t="s">
        <v>332</v>
      </c>
      <c r="S126" s="93">
        <v>0</v>
      </c>
    </row>
    <row r="127" spans="1:19" s="80" customFormat="1" ht="63.75" customHeight="1">
      <c r="A127" s="23">
        <v>117</v>
      </c>
      <c r="B127" s="24" t="s">
        <v>52</v>
      </c>
      <c r="C127" s="25" t="s">
        <v>28</v>
      </c>
      <c r="D127" s="33" t="s">
        <v>506</v>
      </c>
      <c r="E127" s="33" t="s">
        <v>507</v>
      </c>
      <c r="F127" s="33" t="s">
        <v>507</v>
      </c>
      <c r="G127" s="33" t="s">
        <v>508</v>
      </c>
      <c r="H127" s="33" t="s">
        <v>508</v>
      </c>
      <c r="I127" s="24" t="s">
        <v>1635</v>
      </c>
      <c r="J127" s="24" t="s">
        <v>1635</v>
      </c>
      <c r="K127" s="26" t="s">
        <v>320</v>
      </c>
      <c r="L127" s="24" t="s">
        <v>857</v>
      </c>
      <c r="M127" s="27">
        <v>1</v>
      </c>
      <c r="N127" s="28">
        <v>75000</v>
      </c>
      <c r="O127" s="28">
        <v>75000</v>
      </c>
      <c r="P127" s="26" t="s">
        <v>18</v>
      </c>
      <c r="Q127" s="29" t="s">
        <v>331</v>
      </c>
      <c r="R127" s="30" t="s">
        <v>332</v>
      </c>
      <c r="S127" s="26">
        <v>0</v>
      </c>
    </row>
    <row r="128" spans="1:19" s="80" customFormat="1" ht="63.75" customHeight="1">
      <c r="A128" s="23">
        <v>118</v>
      </c>
      <c r="B128" s="24" t="s">
        <v>52</v>
      </c>
      <c r="C128" s="25" t="s">
        <v>28</v>
      </c>
      <c r="D128" s="33" t="s">
        <v>506</v>
      </c>
      <c r="E128" s="33" t="s">
        <v>507</v>
      </c>
      <c r="F128" s="33" t="s">
        <v>507</v>
      </c>
      <c r="G128" s="33" t="s">
        <v>508</v>
      </c>
      <c r="H128" s="33" t="s">
        <v>508</v>
      </c>
      <c r="I128" s="24" t="s">
        <v>1636</v>
      </c>
      <c r="J128" s="24" t="s">
        <v>1636</v>
      </c>
      <c r="K128" s="26" t="s">
        <v>320</v>
      </c>
      <c r="L128" s="24" t="s">
        <v>857</v>
      </c>
      <c r="M128" s="27">
        <v>1</v>
      </c>
      <c r="N128" s="28">
        <v>618000</v>
      </c>
      <c r="O128" s="28">
        <v>618000</v>
      </c>
      <c r="P128" s="26" t="s">
        <v>18</v>
      </c>
      <c r="Q128" s="29" t="s">
        <v>331</v>
      </c>
      <c r="R128" s="30" t="s">
        <v>332</v>
      </c>
      <c r="S128" s="26">
        <v>0</v>
      </c>
    </row>
    <row r="129" spans="1:19" s="80" customFormat="1" ht="63.75" customHeight="1">
      <c r="A129" s="23">
        <v>119</v>
      </c>
      <c r="B129" s="24" t="s">
        <v>52</v>
      </c>
      <c r="C129" s="77" t="s">
        <v>28</v>
      </c>
      <c r="D129" s="24" t="s">
        <v>1432</v>
      </c>
      <c r="E129" s="24" t="s">
        <v>1433</v>
      </c>
      <c r="F129" s="24" t="s">
        <v>1433</v>
      </c>
      <c r="G129" s="24" t="s">
        <v>1434</v>
      </c>
      <c r="H129" s="24" t="s">
        <v>1434</v>
      </c>
      <c r="I129" s="30" t="s">
        <v>1637</v>
      </c>
      <c r="J129" s="30" t="s">
        <v>1637</v>
      </c>
      <c r="K129" s="26" t="s">
        <v>320</v>
      </c>
      <c r="L129" s="24" t="s">
        <v>857</v>
      </c>
      <c r="M129" s="27">
        <v>1</v>
      </c>
      <c r="N129" s="28">
        <v>4011000</v>
      </c>
      <c r="O129" s="28">
        <v>4011000</v>
      </c>
      <c r="P129" s="26" t="s">
        <v>21</v>
      </c>
      <c r="Q129" s="29" t="s">
        <v>331</v>
      </c>
      <c r="R129" s="141" t="s">
        <v>1638</v>
      </c>
      <c r="S129" s="93">
        <v>0</v>
      </c>
    </row>
    <row r="130" spans="1:19" s="80" customFormat="1" ht="63.75" customHeight="1">
      <c r="A130" s="23">
        <v>120</v>
      </c>
      <c r="B130" s="24" t="s">
        <v>52</v>
      </c>
      <c r="C130" s="77" t="s">
        <v>28</v>
      </c>
      <c r="D130" s="24" t="s">
        <v>1432</v>
      </c>
      <c r="E130" s="24" t="s">
        <v>1433</v>
      </c>
      <c r="F130" s="24" t="s">
        <v>1433</v>
      </c>
      <c r="G130" s="24" t="s">
        <v>1434</v>
      </c>
      <c r="H130" s="24" t="s">
        <v>1434</v>
      </c>
      <c r="I130" s="24" t="s">
        <v>1639</v>
      </c>
      <c r="J130" s="24" t="s">
        <v>1639</v>
      </c>
      <c r="K130" s="26" t="s">
        <v>320</v>
      </c>
      <c r="L130" s="24" t="s">
        <v>857</v>
      </c>
      <c r="M130" s="27">
        <v>1</v>
      </c>
      <c r="N130" s="28">
        <v>954963</v>
      </c>
      <c r="O130" s="28">
        <v>954963</v>
      </c>
      <c r="P130" s="26" t="s">
        <v>18</v>
      </c>
      <c r="Q130" s="29" t="s">
        <v>331</v>
      </c>
      <c r="R130" s="79" t="s">
        <v>1640</v>
      </c>
      <c r="S130" s="93">
        <v>0</v>
      </c>
    </row>
    <row r="131" spans="1:19" s="80" customFormat="1" ht="63.75" customHeight="1">
      <c r="A131" s="23">
        <v>121</v>
      </c>
      <c r="B131" s="24" t="s">
        <v>52</v>
      </c>
      <c r="C131" s="25" t="s">
        <v>28</v>
      </c>
      <c r="D131" s="24" t="s">
        <v>336</v>
      </c>
      <c r="E131" s="24" t="s">
        <v>337</v>
      </c>
      <c r="F131" s="24" t="s">
        <v>337</v>
      </c>
      <c r="G131" s="24" t="s">
        <v>337</v>
      </c>
      <c r="H131" s="24" t="s">
        <v>337</v>
      </c>
      <c r="I131" s="26" t="s">
        <v>1641</v>
      </c>
      <c r="J131" s="26" t="s">
        <v>1641</v>
      </c>
      <c r="K131" s="26" t="s">
        <v>320</v>
      </c>
      <c r="L131" s="24" t="s">
        <v>857</v>
      </c>
      <c r="M131" s="27">
        <v>1</v>
      </c>
      <c r="N131" s="31">
        <v>34825</v>
      </c>
      <c r="O131" s="31">
        <v>34825</v>
      </c>
      <c r="P131" s="26" t="s">
        <v>18</v>
      </c>
      <c r="Q131" s="29" t="s">
        <v>331</v>
      </c>
      <c r="R131" s="30" t="s">
        <v>332</v>
      </c>
      <c r="S131" s="25">
        <v>0</v>
      </c>
    </row>
    <row r="132" spans="1:19" s="80" customFormat="1" ht="63.75" customHeight="1">
      <c r="A132" s="23">
        <v>122</v>
      </c>
      <c r="B132" s="24" t="s">
        <v>52</v>
      </c>
      <c r="C132" s="77" t="s">
        <v>28</v>
      </c>
      <c r="D132" s="24" t="s">
        <v>1432</v>
      </c>
      <c r="E132" s="24" t="s">
        <v>1433</v>
      </c>
      <c r="F132" s="24" t="s">
        <v>1433</v>
      </c>
      <c r="G132" s="24" t="s">
        <v>1434</v>
      </c>
      <c r="H132" s="24" t="s">
        <v>1434</v>
      </c>
      <c r="I132" s="24" t="s">
        <v>1642</v>
      </c>
      <c r="J132" s="24" t="s">
        <v>1642</v>
      </c>
      <c r="K132" s="26" t="s">
        <v>320</v>
      </c>
      <c r="L132" s="24" t="s">
        <v>857</v>
      </c>
      <c r="M132" s="27">
        <v>1</v>
      </c>
      <c r="N132" s="28">
        <v>13066200</v>
      </c>
      <c r="O132" s="28">
        <v>13066200</v>
      </c>
      <c r="P132" s="26" t="s">
        <v>18</v>
      </c>
      <c r="Q132" s="29" t="s">
        <v>331</v>
      </c>
      <c r="R132" s="141" t="s">
        <v>1638</v>
      </c>
      <c r="S132" s="93">
        <v>0</v>
      </c>
    </row>
    <row r="133" spans="1:19" s="80" customFormat="1" ht="63.75" customHeight="1">
      <c r="A133" s="23">
        <v>123</v>
      </c>
      <c r="B133" s="24" t="s">
        <v>52</v>
      </c>
      <c r="C133" s="77" t="s">
        <v>28</v>
      </c>
      <c r="D133" s="24" t="s">
        <v>1103</v>
      </c>
      <c r="E133" s="24" t="s">
        <v>1104</v>
      </c>
      <c r="F133" s="24" t="s">
        <v>1104</v>
      </c>
      <c r="G133" s="24" t="s">
        <v>1104</v>
      </c>
      <c r="H133" s="24" t="s">
        <v>1104</v>
      </c>
      <c r="I133" s="24" t="s">
        <v>1643</v>
      </c>
      <c r="J133" s="24" t="s">
        <v>1643</v>
      </c>
      <c r="K133" s="26" t="s">
        <v>320</v>
      </c>
      <c r="L133" s="24" t="s">
        <v>857</v>
      </c>
      <c r="M133" s="32">
        <v>1</v>
      </c>
      <c r="N133" s="31">
        <v>362075.73</v>
      </c>
      <c r="O133" s="28">
        <f t="shared" ref="O133" si="2">M133*N133</f>
        <v>362075.73</v>
      </c>
      <c r="P133" s="26" t="s">
        <v>18</v>
      </c>
      <c r="Q133" s="29" t="s">
        <v>331</v>
      </c>
      <c r="R133" s="79" t="s">
        <v>332</v>
      </c>
      <c r="S133" s="26">
        <v>0</v>
      </c>
    </row>
    <row r="134" spans="1:19" s="80" customFormat="1" ht="63.75" customHeight="1">
      <c r="A134" s="23">
        <v>124</v>
      </c>
      <c r="B134" s="142" t="s">
        <v>52</v>
      </c>
      <c r="C134" s="143" t="s">
        <v>28</v>
      </c>
      <c r="D134" s="144" t="s">
        <v>1644</v>
      </c>
      <c r="E134" s="144" t="s">
        <v>1645</v>
      </c>
      <c r="F134" s="144" t="s">
        <v>1645</v>
      </c>
      <c r="G134" s="144" t="s">
        <v>1646</v>
      </c>
      <c r="H134" s="144" t="s">
        <v>1646</v>
      </c>
      <c r="I134" s="133" t="s">
        <v>1647</v>
      </c>
      <c r="J134" s="133" t="s">
        <v>1647</v>
      </c>
      <c r="K134" s="145" t="s">
        <v>320</v>
      </c>
      <c r="L134" s="24" t="s">
        <v>857</v>
      </c>
      <c r="M134" s="135">
        <v>1</v>
      </c>
      <c r="N134" s="136">
        <v>2008928.57</v>
      </c>
      <c r="O134" s="136">
        <v>2008928.57</v>
      </c>
      <c r="P134" s="134" t="s">
        <v>17</v>
      </c>
      <c r="Q134" s="146" t="s">
        <v>1112</v>
      </c>
      <c r="R134" s="147" t="s">
        <v>1648</v>
      </c>
      <c r="S134" s="145">
        <v>0</v>
      </c>
    </row>
    <row r="135" spans="1:19" s="80" customFormat="1" ht="63.75" customHeight="1">
      <c r="A135" s="23">
        <v>125</v>
      </c>
      <c r="B135" s="94" t="s">
        <v>52</v>
      </c>
      <c r="C135" s="137" t="s">
        <v>28</v>
      </c>
      <c r="D135" s="93" t="s">
        <v>1649</v>
      </c>
      <c r="E135" s="93" t="s">
        <v>1650</v>
      </c>
      <c r="F135" s="93" t="s">
        <v>1650</v>
      </c>
      <c r="G135" s="93" t="s">
        <v>1650</v>
      </c>
      <c r="H135" s="93" t="s">
        <v>1650</v>
      </c>
      <c r="I135" s="97" t="s">
        <v>1651</v>
      </c>
      <c r="J135" s="97" t="s">
        <v>1651</v>
      </c>
      <c r="K135" s="26" t="s">
        <v>320</v>
      </c>
      <c r="L135" s="24" t="s">
        <v>857</v>
      </c>
      <c r="M135" s="100">
        <v>1</v>
      </c>
      <c r="N135" s="85">
        <v>900000</v>
      </c>
      <c r="O135" s="85">
        <v>900000</v>
      </c>
      <c r="P135" s="93" t="s">
        <v>18</v>
      </c>
      <c r="Q135" s="96" t="s">
        <v>331</v>
      </c>
      <c r="R135" s="141" t="s">
        <v>1652</v>
      </c>
      <c r="S135" s="137">
        <v>0</v>
      </c>
    </row>
    <row r="136" spans="1:19" s="80" customFormat="1" ht="63.75" customHeight="1">
      <c r="A136" s="23">
        <v>126</v>
      </c>
      <c r="B136" s="94" t="s">
        <v>52</v>
      </c>
      <c r="C136" s="137" t="s">
        <v>28</v>
      </c>
      <c r="D136" s="24" t="s">
        <v>1653</v>
      </c>
      <c r="E136" s="24" t="s">
        <v>1654</v>
      </c>
      <c r="F136" s="24" t="s">
        <v>1654</v>
      </c>
      <c r="G136" s="24" t="s">
        <v>1654</v>
      </c>
      <c r="H136" s="24" t="s">
        <v>1654</v>
      </c>
      <c r="I136" s="24" t="s">
        <v>1654</v>
      </c>
      <c r="J136" s="24" t="s">
        <v>1654</v>
      </c>
      <c r="K136" s="26" t="s">
        <v>320</v>
      </c>
      <c r="L136" s="24" t="s">
        <v>857</v>
      </c>
      <c r="M136" s="100">
        <v>1</v>
      </c>
      <c r="N136" s="28">
        <v>2000000</v>
      </c>
      <c r="O136" s="28">
        <v>2000000</v>
      </c>
      <c r="P136" s="93" t="s">
        <v>18</v>
      </c>
      <c r="Q136" s="96" t="s">
        <v>331</v>
      </c>
      <c r="R136" s="79" t="s">
        <v>332</v>
      </c>
      <c r="S136" s="137">
        <v>0</v>
      </c>
    </row>
    <row r="137" spans="1:19" s="80" customFormat="1" ht="63.75" customHeight="1">
      <c r="A137" s="23">
        <v>127</v>
      </c>
      <c r="B137" s="24" t="s">
        <v>52</v>
      </c>
      <c r="C137" s="77" t="s">
        <v>28</v>
      </c>
      <c r="D137" s="24" t="s">
        <v>1432</v>
      </c>
      <c r="E137" s="24" t="s">
        <v>1433</v>
      </c>
      <c r="F137" s="24" t="s">
        <v>1433</v>
      </c>
      <c r="G137" s="24" t="s">
        <v>1434</v>
      </c>
      <c r="H137" s="24" t="s">
        <v>1434</v>
      </c>
      <c r="I137" s="24" t="s">
        <v>1655</v>
      </c>
      <c r="J137" s="24" t="s">
        <v>1655</v>
      </c>
      <c r="K137" s="26" t="s">
        <v>320</v>
      </c>
      <c r="L137" s="24" t="s">
        <v>857</v>
      </c>
      <c r="M137" s="27">
        <v>1</v>
      </c>
      <c r="N137" s="28">
        <v>3772782</v>
      </c>
      <c r="O137" s="28">
        <v>3772782</v>
      </c>
      <c r="P137" s="26" t="s">
        <v>17</v>
      </c>
      <c r="Q137" s="29" t="s">
        <v>331</v>
      </c>
      <c r="R137" s="79" t="s">
        <v>860</v>
      </c>
      <c r="S137" s="93">
        <v>0</v>
      </c>
    </row>
    <row r="138" spans="1:19" s="80" customFormat="1" ht="63.75" customHeight="1">
      <c r="A138" s="23">
        <v>128</v>
      </c>
      <c r="B138" s="24" t="s">
        <v>52</v>
      </c>
      <c r="C138" s="77" t="s">
        <v>28</v>
      </c>
      <c r="D138" s="24" t="s">
        <v>1096</v>
      </c>
      <c r="E138" s="24" t="s">
        <v>1097</v>
      </c>
      <c r="F138" s="24" t="s">
        <v>1097</v>
      </c>
      <c r="G138" s="24" t="s">
        <v>1098</v>
      </c>
      <c r="H138" s="24" t="s">
        <v>1098</v>
      </c>
      <c r="I138" s="26" t="s">
        <v>1656</v>
      </c>
      <c r="J138" s="26" t="s">
        <v>1656</v>
      </c>
      <c r="K138" s="26" t="s">
        <v>320</v>
      </c>
      <c r="L138" s="24" t="s">
        <v>857</v>
      </c>
      <c r="M138" s="27">
        <v>1</v>
      </c>
      <c r="N138" s="28">
        <v>5589150</v>
      </c>
      <c r="O138" s="28">
        <v>5589150</v>
      </c>
      <c r="P138" s="26" t="s">
        <v>17</v>
      </c>
      <c r="Q138" s="29" t="s">
        <v>331</v>
      </c>
      <c r="R138" s="79" t="s">
        <v>860</v>
      </c>
      <c r="S138" s="93">
        <v>0</v>
      </c>
    </row>
    <row r="139" spans="1:19" s="80" customFormat="1" ht="63.75" customHeight="1">
      <c r="A139" s="23">
        <v>129</v>
      </c>
      <c r="B139" s="26" t="s">
        <v>52</v>
      </c>
      <c r="C139" s="77" t="s">
        <v>28</v>
      </c>
      <c r="D139" s="151" t="s">
        <v>1720</v>
      </c>
      <c r="E139" s="151" t="s">
        <v>1721</v>
      </c>
      <c r="F139" s="151" t="s">
        <v>1721</v>
      </c>
      <c r="G139" s="151" t="s">
        <v>1722</v>
      </c>
      <c r="H139" s="151" t="s">
        <v>1722</v>
      </c>
      <c r="I139" s="165" t="s">
        <v>1723</v>
      </c>
      <c r="J139" s="165" t="s">
        <v>1723</v>
      </c>
      <c r="K139" s="25" t="s">
        <v>320</v>
      </c>
      <c r="L139" s="24" t="s">
        <v>857</v>
      </c>
      <c r="M139" s="27">
        <v>1</v>
      </c>
      <c r="N139" s="28">
        <v>909150</v>
      </c>
      <c r="O139" s="28">
        <v>909150</v>
      </c>
      <c r="P139" s="26" t="s">
        <v>19</v>
      </c>
      <c r="Q139" s="29" t="s">
        <v>331</v>
      </c>
      <c r="R139" s="79" t="s">
        <v>332</v>
      </c>
      <c r="S139" s="77">
        <v>0</v>
      </c>
    </row>
    <row r="140" spans="1:19" s="80" customFormat="1" ht="63.75" customHeight="1">
      <c r="A140" s="23">
        <v>130</v>
      </c>
      <c r="B140" s="26" t="s">
        <v>52</v>
      </c>
      <c r="C140" s="77" t="s">
        <v>28</v>
      </c>
      <c r="D140" s="151" t="s">
        <v>1724</v>
      </c>
      <c r="E140" s="94" t="s">
        <v>1725</v>
      </c>
      <c r="F140" s="94" t="s">
        <v>1725</v>
      </c>
      <c r="G140" s="94" t="s">
        <v>1726</v>
      </c>
      <c r="H140" s="94" t="s">
        <v>1726</v>
      </c>
      <c r="I140" s="165" t="s">
        <v>1727</v>
      </c>
      <c r="J140" s="165" t="s">
        <v>1727</v>
      </c>
      <c r="K140" s="93" t="s">
        <v>322</v>
      </c>
      <c r="L140" s="24" t="s">
        <v>857</v>
      </c>
      <c r="M140" s="100">
        <v>1</v>
      </c>
      <c r="N140" s="85">
        <v>3000000</v>
      </c>
      <c r="O140" s="85">
        <v>3000000</v>
      </c>
      <c r="P140" s="93" t="s">
        <v>20</v>
      </c>
      <c r="Q140" s="29" t="s">
        <v>331</v>
      </c>
      <c r="R140" s="79" t="s">
        <v>332</v>
      </c>
      <c r="S140" s="77">
        <v>0</v>
      </c>
    </row>
    <row r="141" spans="1:19" s="80" customFormat="1" ht="63.75" customHeight="1">
      <c r="A141" s="23">
        <v>131</v>
      </c>
      <c r="B141" s="94" t="s">
        <v>52</v>
      </c>
      <c r="C141" s="138" t="s">
        <v>28</v>
      </c>
      <c r="D141" s="163" t="s">
        <v>506</v>
      </c>
      <c r="E141" s="163" t="s">
        <v>507</v>
      </c>
      <c r="F141" s="163" t="s">
        <v>507</v>
      </c>
      <c r="G141" s="163" t="s">
        <v>508</v>
      </c>
      <c r="H141" s="163" t="s">
        <v>508</v>
      </c>
      <c r="I141" s="94" t="s">
        <v>509</v>
      </c>
      <c r="J141" s="93" t="s">
        <v>509</v>
      </c>
      <c r="K141" s="93" t="s">
        <v>320</v>
      </c>
      <c r="L141" s="24" t="s">
        <v>857</v>
      </c>
      <c r="M141" s="100">
        <v>1</v>
      </c>
      <c r="N141" s="85">
        <v>151200</v>
      </c>
      <c r="O141" s="85">
        <v>151200</v>
      </c>
      <c r="P141" s="93" t="s">
        <v>20</v>
      </c>
      <c r="Q141" s="96" t="s">
        <v>331</v>
      </c>
      <c r="R141" s="97" t="s">
        <v>332</v>
      </c>
      <c r="S141" s="93">
        <v>0</v>
      </c>
    </row>
    <row r="142" spans="1:19" s="80" customFormat="1" ht="63.75" customHeight="1">
      <c r="A142" s="23">
        <v>132</v>
      </c>
      <c r="B142" s="94" t="s">
        <v>52</v>
      </c>
      <c r="C142" s="137" t="s">
        <v>28</v>
      </c>
      <c r="D142" s="24" t="s">
        <v>1083</v>
      </c>
      <c r="E142" s="24" t="s">
        <v>1084</v>
      </c>
      <c r="F142" s="24" t="s">
        <v>1084</v>
      </c>
      <c r="G142" s="24" t="s">
        <v>1085</v>
      </c>
      <c r="H142" s="24" t="s">
        <v>1085</v>
      </c>
      <c r="I142" s="167" t="s">
        <v>1728</v>
      </c>
      <c r="J142" s="167" t="s">
        <v>1728</v>
      </c>
      <c r="K142" s="93" t="s">
        <v>320</v>
      </c>
      <c r="L142" s="24" t="s">
        <v>857</v>
      </c>
      <c r="M142" s="100">
        <v>1</v>
      </c>
      <c r="N142" s="168">
        <v>41071.43</v>
      </c>
      <c r="O142" s="168">
        <v>41071.43</v>
      </c>
      <c r="P142" s="93" t="s">
        <v>19</v>
      </c>
      <c r="Q142" s="96" t="s">
        <v>331</v>
      </c>
      <c r="R142" s="166" t="s">
        <v>1729</v>
      </c>
      <c r="S142" s="137">
        <v>0</v>
      </c>
    </row>
    <row r="143" spans="1:19" s="80" customFormat="1" ht="63.75" customHeight="1">
      <c r="A143" s="23">
        <v>133</v>
      </c>
      <c r="B143" s="94" t="s">
        <v>52</v>
      </c>
      <c r="C143" s="137" t="s">
        <v>28</v>
      </c>
      <c r="D143" s="151" t="s">
        <v>1644</v>
      </c>
      <c r="E143" s="151" t="s">
        <v>1645</v>
      </c>
      <c r="F143" s="151" t="s">
        <v>1645</v>
      </c>
      <c r="G143" s="151" t="s">
        <v>1646</v>
      </c>
      <c r="H143" s="151" t="s">
        <v>1646</v>
      </c>
      <c r="I143" s="165" t="s">
        <v>1730</v>
      </c>
      <c r="J143" s="165" t="s">
        <v>1730</v>
      </c>
      <c r="K143" s="93" t="s">
        <v>320</v>
      </c>
      <c r="L143" s="24" t="s">
        <v>857</v>
      </c>
      <c r="M143" s="100">
        <v>1</v>
      </c>
      <c r="N143" s="168">
        <v>1612800</v>
      </c>
      <c r="O143" s="168">
        <v>1612800</v>
      </c>
      <c r="P143" s="93" t="s">
        <v>19</v>
      </c>
      <c r="Q143" s="96" t="s">
        <v>331</v>
      </c>
      <c r="R143" s="166" t="s">
        <v>1729</v>
      </c>
      <c r="S143" s="137">
        <v>0</v>
      </c>
    </row>
    <row r="144" spans="1:19" s="80" customFormat="1" ht="63.75" customHeight="1">
      <c r="A144" s="23">
        <v>134</v>
      </c>
      <c r="B144" s="94" t="s">
        <v>52</v>
      </c>
      <c r="C144" s="137" t="s">
        <v>28</v>
      </c>
      <c r="D144" s="24" t="s">
        <v>1432</v>
      </c>
      <c r="E144" s="24" t="s">
        <v>1433</v>
      </c>
      <c r="F144" s="24" t="s">
        <v>1433</v>
      </c>
      <c r="G144" s="24" t="s">
        <v>1434</v>
      </c>
      <c r="H144" s="24" t="s">
        <v>1434</v>
      </c>
      <c r="I144" s="30" t="s">
        <v>1731</v>
      </c>
      <c r="J144" s="30" t="s">
        <v>1731</v>
      </c>
      <c r="K144" s="26" t="s">
        <v>320</v>
      </c>
      <c r="L144" s="24" t="s">
        <v>857</v>
      </c>
      <c r="M144" s="27">
        <v>1</v>
      </c>
      <c r="N144" s="28">
        <v>315095</v>
      </c>
      <c r="O144" s="28">
        <v>315095</v>
      </c>
      <c r="P144" s="26" t="s">
        <v>20</v>
      </c>
      <c r="Q144" s="29" t="s">
        <v>331</v>
      </c>
      <c r="R144" s="166" t="s">
        <v>1732</v>
      </c>
      <c r="S144" s="93">
        <v>0</v>
      </c>
    </row>
    <row r="145" spans="1:19" s="80" customFormat="1" ht="63.75" customHeight="1">
      <c r="A145" s="23">
        <v>135</v>
      </c>
      <c r="B145" s="24" t="s">
        <v>52</v>
      </c>
      <c r="C145" s="77" t="s">
        <v>28</v>
      </c>
      <c r="D145" s="24" t="s">
        <v>1432</v>
      </c>
      <c r="E145" s="24" t="s">
        <v>1433</v>
      </c>
      <c r="F145" s="24" t="s">
        <v>1433</v>
      </c>
      <c r="G145" s="24" t="s">
        <v>1434</v>
      </c>
      <c r="H145" s="24" t="s">
        <v>1434</v>
      </c>
      <c r="I145" s="26" t="s">
        <v>1733</v>
      </c>
      <c r="J145" s="26" t="s">
        <v>1733</v>
      </c>
      <c r="K145" s="25" t="s">
        <v>320</v>
      </c>
      <c r="L145" s="24" t="s">
        <v>857</v>
      </c>
      <c r="M145" s="32">
        <v>1</v>
      </c>
      <c r="N145" s="28">
        <v>1235250</v>
      </c>
      <c r="O145" s="28">
        <v>1235250</v>
      </c>
      <c r="P145" s="79" t="s">
        <v>20</v>
      </c>
      <c r="Q145" s="29" t="s">
        <v>331</v>
      </c>
      <c r="R145" s="166" t="s">
        <v>860</v>
      </c>
      <c r="S145" s="77">
        <v>0</v>
      </c>
    </row>
    <row r="146" spans="1:19" s="80" customFormat="1" ht="63.75" customHeight="1">
      <c r="A146" s="23">
        <v>136</v>
      </c>
      <c r="B146" s="24" t="s">
        <v>52</v>
      </c>
      <c r="C146" s="77" t="s">
        <v>28</v>
      </c>
      <c r="D146" s="24" t="s">
        <v>1432</v>
      </c>
      <c r="E146" s="24" t="s">
        <v>1433</v>
      </c>
      <c r="F146" s="24" t="s">
        <v>1433</v>
      </c>
      <c r="G146" s="24" t="s">
        <v>1434</v>
      </c>
      <c r="H146" s="24" t="s">
        <v>1434</v>
      </c>
      <c r="I146" s="26" t="s">
        <v>1734</v>
      </c>
      <c r="J146" s="26" t="s">
        <v>1734</v>
      </c>
      <c r="K146" s="25" t="s">
        <v>320</v>
      </c>
      <c r="L146" s="24" t="s">
        <v>857</v>
      </c>
      <c r="M146" s="100">
        <v>1</v>
      </c>
      <c r="N146" s="168">
        <v>2678142</v>
      </c>
      <c r="O146" s="168">
        <v>2678142</v>
      </c>
      <c r="P146" s="79" t="s">
        <v>20</v>
      </c>
      <c r="Q146" s="29" t="s">
        <v>331</v>
      </c>
      <c r="R146" s="166" t="s">
        <v>860</v>
      </c>
      <c r="S146" s="137">
        <v>0</v>
      </c>
    </row>
    <row r="147" spans="1:19" s="80" customFormat="1" ht="63.75" customHeight="1">
      <c r="A147" s="23">
        <v>137</v>
      </c>
      <c r="B147" s="24" t="s">
        <v>52</v>
      </c>
      <c r="C147" s="77" t="s">
        <v>28</v>
      </c>
      <c r="D147" s="24" t="s">
        <v>1432</v>
      </c>
      <c r="E147" s="24" t="s">
        <v>1433</v>
      </c>
      <c r="F147" s="24" t="s">
        <v>1433</v>
      </c>
      <c r="G147" s="24" t="s">
        <v>1434</v>
      </c>
      <c r="H147" s="24" t="s">
        <v>1434</v>
      </c>
      <c r="I147" s="93" t="s">
        <v>1735</v>
      </c>
      <c r="J147" s="93" t="s">
        <v>1735</v>
      </c>
      <c r="K147" s="25" t="s">
        <v>320</v>
      </c>
      <c r="L147" s="24" t="s">
        <v>857</v>
      </c>
      <c r="M147" s="27">
        <v>1</v>
      </c>
      <c r="N147" s="28">
        <v>291000</v>
      </c>
      <c r="O147" s="28">
        <v>291000</v>
      </c>
      <c r="P147" s="79" t="s">
        <v>20</v>
      </c>
      <c r="Q147" s="29" t="s">
        <v>331</v>
      </c>
      <c r="R147" s="166" t="s">
        <v>860</v>
      </c>
      <c r="S147" s="93">
        <v>0</v>
      </c>
    </row>
    <row r="148" spans="1:19" s="80" customFormat="1" ht="63.75" customHeight="1">
      <c r="A148" s="23">
        <v>138</v>
      </c>
      <c r="B148" s="24" t="s">
        <v>52</v>
      </c>
      <c r="C148" s="77" t="s">
        <v>28</v>
      </c>
      <c r="D148" s="24" t="s">
        <v>1432</v>
      </c>
      <c r="E148" s="24" t="s">
        <v>1433</v>
      </c>
      <c r="F148" s="24" t="s">
        <v>1433</v>
      </c>
      <c r="G148" s="24" t="s">
        <v>1434</v>
      </c>
      <c r="H148" s="24" t="s">
        <v>1434</v>
      </c>
      <c r="I148" s="24" t="s">
        <v>1736</v>
      </c>
      <c r="J148" s="24" t="s">
        <v>1736</v>
      </c>
      <c r="K148" s="26" t="s">
        <v>320</v>
      </c>
      <c r="L148" s="24" t="s">
        <v>857</v>
      </c>
      <c r="M148" s="27">
        <v>1</v>
      </c>
      <c r="N148" s="166" t="s">
        <v>1737</v>
      </c>
      <c r="O148" s="166" t="s">
        <v>1737</v>
      </c>
      <c r="P148" s="26" t="s">
        <v>19</v>
      </c>
      <c r="Q148" s="29" t="s">
        <v>331</v>
      </c>
      <c r="R148" s="166">
        <v>630000000</v>
      </c>
      <c r="S148" s="93">
        <v>0</v>
      </c>
    </row>
    <row r="149" spans="1:19" s="80" customFormat="1" ht="63.75" customHeight="1">
      <c r="A149" s="23">
        <v>139</v>
      </c>
      <c r="B149" s="93" t="s">
        <v>52</v>
      </c>
      <c r="C149" s="137" t="s">
        <v>28</v>
      </c>
      <c r="D149" s="94" t="s">
        <v>1724</v>
      </c>
      <c r="E149" s="94" t="s">
        <v>1725</v>
      </c>
      <c r="F149" s="94" t="s">
        <v>1725</v>
      </c>
      <c r="G149" s="94" t="s">
        <v>1726</v>
      </c>
      <c r="H149" s="94" t="s">
        <v>1726</v>
      </c>
      <c r="I149" s="93" t="s">
        <v>1738</v>
      </c>
      <c r="J149" s="93" t="s">
        <v>1738</v>
      </c>
      <c r="K149" s="93" t="s">
        <v>324</v>
      </c>
      <c r="L149" s="24" t="s">
        <v>857</v>
      </c>
      <c r="M149" s="100">
        <v>1</v>
      </c>
      <c r="N149" s="169">
        <v>10400000</v>
      </c>
      <c r="O149" s="169">
        <v>10400000</v>
      </c>
      <c r="P149" s="141" t="s">
        <v>20</v>
      </c>
      <c r="Q149" s="96" t="s">
        <v>331</v>
      </c>
      <c r="R149" s="141" t="s">
        <v>332</v>
      </c>
      <c r="S149" s="137">
        <v>0</v>
      </c>
    </row>
    <row r="150" spans="1:19" s="80" customFormat="1" ht="63.75" customHeight="1">
      <c r="A150" s="23">
        <v>140</v>
      </c>
      <c r="B150" s="94" t="s">
        <v>52</v>
      </c>
      <c r="C150" s="137" t="s">
        <v>28</v>
      </c>
      <c r="D150" s="163" t="s">
        <v>336</v>
      </c>
      <c r="E150" s="163" t="s">
        <v>337</v>
      </c>
      <c r="F150" s="163" t="s">
        <v>337</v>
      </c>
      <c r="G150" s="163" t="s">
        <v>337</v>
      </c>
      <c r="H150" s="163" t="s">
        <v>337</v>
      </c>
      <c r="I150" s="94" t="s">
        <v>1783</v>
      </c>
      <c r="J150" s="94" t="s">
        <v>1783</v>
      </c>
      <c r="K150" s="93" t="s">
        <v>322</v>
      </c>
      <c r="L150" s="24" t="s">
        <v>857</v>
      </c>
      <c r="M150" s="100">
        <v>1</v>
      </c>
      <c r="N150" s="85">
        <v>3549778.57</v>
      </c>
      <c r="O150" s="85">
        <v>3549778.57</v>
      </c>
      <c r="P150" s="93" t="s">
        <v>20</v>
      </c>
      <c r="Q150" s="96" t="s">
        <v>331</v>
      </c>
      <c r="R150" s="97" t="s">
        <v>332</v>
      </c>
      <c r="S150" s="93">
        <v>0</v>
      </c>
    </row>
    <row r="151" spans="1:19" s="80" customFormat="1" ht="63.75" customHeight="1">
      <c r="A151" s="23">
        <v>141</v>
      </c>
      <c r="B151" s="94" t="s">
        <v>52</v>
      </c>
      <c r="C151" s="137" t="s">
        <v>28</v>
      </c>
      <c r="D151" s="163" t="s">
        <v>336</v>
      </c>
      <c r="E151" s="163" t="s">
        <v>337</v>
      </c>
      <c r="F151" s="163" t="s">
        <v>337</v>
      </c>
      <c r="G151" s="163" t="s">
        <v>337</v>
      </c>
      <c r="H151" s="163" t="s">
        <v>337</v>
      </c>
      <c r="I151" s="172" t="s">
        <v>1784</v>
      </c>
      <c r="J151" s="172" t="s">
        <v>1784</v>
      </c>
      <c r="K151" s="138" t="s">
        <v>322</v>
      </c>
      <c r="L151" s="24" t="s">
        <v>857</v>
      </c>
      <c r="M151" s="174">
        <v>1</v>
      </c>
      <c r="N151" s="177" t="s">
        <v>1785</v>
      </c>
      <c r="O151" s="86" t="s">
        <v>1785</v>
      </c>
      <c r="P151" s="93" t="s">
        <v>20</v>
      </c>
      <c r="Q151" s="96" t="s">
        <v>331</v>
      </c>
      <c r="R151" s="97" t="s">
        <v>332</v>
      </c>
      <c r="S151" s="93">
        <v>0</v>
      </c>
    </row>
    <row r="152" spans="1:19" s="80" customFormat="1" ht="63.75" customHeight="1">
      <c r="A152" s="23">
        <v>142</v>
      </c>
      <c r="B152" s="94" t="s">
        <v>52</v>
      </c>
      <c r="C152" s="137" t="s">
        <v>28</v>
      </c>
      <c r="D152" s="94" t="s">
        <v>336</v>
      </c>
      <c r="E152" s="94" t="s">
        <v>337</v>
      </c>
      <c r="F152" s="94" t="s">
        <v>337</v>
      </c>
      <c r="G152" s="94" t="s">
        <v>337</v>
      </c>
      <c r="H152" s="94" t="s">
        <v>337</v>
      </c>
      <c r="I152" s="93" t="s">
        <v>1786</v>
      </c>
      <c r="J152" s="93" t="s">
        <v>1786</v>
      </c>
      <c r="K152" s="93" t="s">
        <v>320</v>
      </c>
      <c r="L152" s="24" t="s">
        <v>857</v>
      </c>
      <c r="M152" s="100">
        <v>1</v>
      </c>
      <c r="N152" s="85">
        <f>103933.93+44094.64</f>
        <v>148028.57</v>
      </c>
      <c r="O152" s="85">
        <f>103933.93+44094.64</f>
        <v>148028.57</v>
      </c>
      <c r="P152" s="141" t="s">
        <v>20</v>
      </c>
      <c r="Q152" s="96" t="s">
        <v>331</v>
      </c>
      <c r="R152" s="97" t="s">
        <v>332</v>
      </c>
      <c r="S152" s="137">
        <v>0</v>
      </c>
    </row>
    <row r="153" spans="1:19" s="80" customFormat="1" ht="63.75" customHeight="1">
      <c r="A153" s="23">
        <v>143</v>
      </c>
      <c r="B153" s="93" t="s">
        <v>52</v>
      </c>
      <c r="C153" s="137" t="s">
        <v>28</v>
      </c>
      <c r="D153" s="94" t="s">
        <v>1088</v>
      </c>
      <c r="E153" s="94" t="s">
        <v>1089</v>
      </c>
      <c r="F153" s="94" t="s">
        <v>1089</v>
      </c>
      <c r="G153" s="94" t="s">
        <v>1090</v>
      </c>
      <c r="H153" s="94" t="s">
        <v>1090</v>
      </c>
      <c r="I153" s="93" t="s">
        <v>1787</v>
      </c>
      <c r="J153" s="93" t="s">
        <v>1787</v>
      </c>
      <c r="K153" s="93" t="s">
        <v>320</v>
      </c>
      <c r="L153" s="24" t="s">
        <v>857</v>
      </c>
      <c r="M153" s="100">
        <v>1</v>
      </c>
      <c r="N153" s="85">
        <v>42000</v>
      </c>
      <c r="O153" s="85">
        <v>42000</v>
      </c>
      <c r="P153" s="93" t="s">
        <v>20</v>
      </c>
      <c r="Q153" s="96" t="s">
        <v>331</v>
      </c>
      <c r="R153" s="141" t="s">
        <v>332</v>
      </c>
      <c r="S153" s="137">
        <v>0</v>
      </c>
    </row>
    <row r="154" spans="1:19" s="80" customFormat="1" ht="63.75" customHeight="1">
      <c r="A154" s="23">
        <v>144</v>
      </c>
      <c r="B154" s="94" t="s">
        <v>52</v>
      </c>
      <c r="C154" s="138" t="s">
        <v>28</v>
      </c>
      <c r="D154" s="93" t="s">
        <v>349</v>
      </c>
      <c r="E154" s="93" t="s">
        <v>350</v>
      </c>
      <c r="F154" s="93" t="s">
        <v>350</v>
      </c>
      <c r="G154" s="93" t="s">
        <v>351</v>
      </c>
      <c r="H154" s="93" t="s">
        <v>351</v>
      </c>
      <c r="I154" s="93" t="s">
        <v>1788</v>
      </c>
      <c r="J154" s="93" t="s">
        <v>1788</v>
      </c>
      <c r="K154" s="93" t="s">
        <v>320</v>
      </c>
      <c r="L154" s="24" t="s">
        <v>857</v>
      </c>
      <c r="M154" s="100">
        <v>1</v>
      </c>
      <c r="N154" s="85">
        <v>220000</v>
      </c>
      <c r="O154" s="85">
        <v>220000</v>
      </c>
      <c r="P154" s="93" t="s">
        <v>20</v>
      </c>
      <c r="Q154" s="96" t="s">
        <v>331</v>
      </c>
      <c r="R154" s="97" t="s">
        <v>332</v>
      </c>
      <c r="S154" s="138">
        <v>0</v>
      </c>
    </row>
    <row r="155" spans="1:19" s="80" customFormat="1" ht="63.75" customHeight="1">
      <c r="A155" s="23">
        <v>145</v>
      </c>
      <c r="B155" s="94" t="s">
        <v>52</v>
      </c>
      <c r="C155" s="137" t="s">
        <v>28</v>
      </c>
      <c r="D155" s="94" t="s">
        <v>367</v>
      </c>
      <c r="E155" s="94" t="s">
        <v>368</v>
      </c>
      <c r="F155" s="94" t="s">
        <v>368</v>
      </c>
      <c r="G155" s="94" t="s">
        <v>369</v>
      </c>
      <c r="H155" s="94" t="s">
        <v>369</v>
      </c>
      <c r="I155" s="93" t="s">
        <v>1789</v>
      </c>
      <c r="J155" s="93" t="s">
        <v>1789</v>
      </c>
      <c r="K155" s="93" t="s">
        <v>320</v>
      </c>
      <c r="L155" s="24" t="s">
        <v>857</v>
      </c>
      <c r="M155" s="100">
        <v>1</v>
      </c>
      <c r="N155" s="85">
        <v>330000</v>
      </c>
      <c r="O155" s="85">
        <v>330000</v>
      </c>
      <c r="P155" s="93" t="s">
        <v>20</v>
      </c>
      <c r="Q155" s="96" t="s">
        <v>331</v>
      </c>
      <c r="R155" s="141" t="s">
        <v>332</v>
      </c>
      <c r="S155" s="137">
        <v>0</v>
      </c>
    </row>
    <row r="156" spans="1:19" s="80" customFormat="1" ht="63.75" customHeight="1">
      <c r="A156" s="23">
        <v>146</v>
      </c>
      <c r="B156" s="94" t="s">
        <v>52</v>
      </c>
      <c r="C156" s="137" t="s">
        <v>28</v>
      </c>
      <c r="D156" s="94" t="s">
        <v>367</v>
      </c>
      <c r="E156" s="94" t="s">
        <v>368</v>
      </c>
      <c r="F156" s="94" t="s">
        <v>368</v>
      </c>
      <c r="G156" s="94" t="s">
        <v>369</v>
      </c>
      <c r="H156" s="94" t="s">
        <v>369</v>
      </c>
      <c r="I156" s="93" t="s">
        <v>1790</v>
      </c>
      <c r="J156" s="93" t="s">
        <v>1790</v>
      </c>
      <c r="K156" s="93" t="s">
        <v>320</v>
      </c>
      <c r="L156" s="24" t="s">
        <v>857</v>
      </c>
      <c r="M156" s="100">
        <v>1</v>
      </c>
      <c r="N156" s="85">
        <v>330000</v>
      </c>
      <c r="O156" s="85">
        <v>330000</v>
      </c>
      <c r="P156" s="93" t="s">
        <v>20</v>
      </c>
      <c r="Q156" s="96" t="s">
        <v>331</v>
      </c>
      <c r="R156" s="141" t="s">
        <v>332</v>
      </c>
      <c r="S156" s="137">
        <v>0</v>
      </c>
    </row>
    <row r="157" spans="1:19" s="80" customFormat="1" ht="63.75" customHeight="1">
      <c r="A157" s="23">
        <v>147</v>
      </c>
      <c r="B157" s="94" t="s">
        <v>52</v>
      </c>
      <c r="C157" s="137" t="s">
        <v>28</v>
      </c>
      <c r="D157" s="94" t="s">
        <v>367</v>
      </c>
      <c r="E157" s="94" t="s">
        <v>368</v>
      </c>
      <c r="F157" s="94" t="s">
        <v>368</v>
      </c>
      <c r="G157" s="94" t="s">
        <v>369</v>
      </c>
      <c r="H157" s="94" t="s">
        <v>369</v>
      </c>
      <c r="I157" s="93" t="s">
        <v>1791</v>
      </c>
      <c r="J157" s="93" t="s">
        <v>1791</v>
      </c>
      <c r="K157" s="93" t="s">
        <v>320</v>
      </c>
      <c r="L157" s="24" t="s">
        <v>857</v>
      </c>
      <c r="M157" s="100">
        <v>1</v>
      </c>
      <c r="N157" s="85">
        <v>330000</v>
      </c>
      <c r="O157" s="85">
        <v>330000</v>
      </c>
      <c r="P157" s="93" t="s">
        <v>20</v>
      </c>
      <c r="Q157" s="96" t="s">
        <v>331</v>
      </c>
      <c r="R157" s="141" t="s">
        <v>332</v>
      </c>
      <c r="S157" s="137">
        <v>0</v>
      </c>
    </row>
    <row r="158" spans="1:19" s="80" customFormat="1" ht="63.75" customHeight="1">
      <c r="A158" s="23">
        <v>148</v>
      </c>
      <c r="B158" s="94" t="s">
        <v>52</v>
      </c>
      <c r="C158" s="137" t="s">
        <v>28</v>
      </c>
      <c r="D158" s="163" t="s">
        <v>1792</v>
      </c>
      <c r="E158" s="163" t="s">
        <v>1793</v>
      </c>
      <c r="F158" s="163" t="s">
        <v>1793</v>
      </c>
      <c r="G158" s="163" t="s">
        <v>1793</v>
      </c>
      <c r="H158" s="163" t="s">
        <v>1793</v>
      </c>
      <c r="I158" s="84" t="s">
        <v>1794</v>
      </c>
      <c r="J158" s="178" t="s">
        <v>1794</v>
      </c>
      <c r="K158" s="93" t="s">
        <v>320</v>
      </c>
      <c r="L158" s="24" t="s">
        <v>857</v>
      </c>
      <c r="M158" s="179">
        <v>1</v>
      </c>
      <c r="N158" s="85">
        <v>48625.71</v>
      </c>
      <c r="O158" s="85">
        <v>48625.71</v>
      </c>
      <c r="P158" s="93" t="s">
        <v>20</v>
      </c>
      <c r="Q158" s="96" t="s">
        <v>331</v>
      </c>
      <c r="R158" s="141" t="s">
        <v>402</v>
      </c>
      <c r="S158" s="141" t="s">
        <v>1045</v>
      </c>
    </row>
    <row r="159" spans="1:19" s="80" customFormat="1" ht="63.75" customHeight="1">
      <c r="A159" s="23">
        <v>149</v>
      </c>
      <c r="B159" s="94" t="s">
        <v>52</v>
      </c>
      <c r="C159" s="137" t="s">
        <v>28</v>
      </c>
      <c r="D159" s="33" t="s">
        <v>506</v>
      </c>
      <c r="E159" s="33" t="s">
        <v>507</v>
      </c>
      <c r="F159" s="33" t="s">
        <v>507</v>
      </c>
      <c r="G159" s="33" t="s">
        <v>508</v>
      </c>
      <c r="H159" s="33" t="s">
        <v>508</v>
      </c>
      <c r="I159" s="24" t="s">
        <v>509</v>
      </c>
      <c r="J159" s="26" t="s">
        <v>509</v>
      </c>
      <c r="K159" s="26" t="s">
        <v>320</v>
      </c>
      <c r="L159" s="24" t="s">
        <v>857</v>
      </c>
      <c r="M159" s="27">
        <v>1</v>
      </c>
      <c r="N159" s="85">
        <v>642641.06999999995</v>
      </c>
      <c r="O159" s="85">
        <v>642641.06999999995</v>
      </c>
      <c r="P159" s="26" t="s">
        <v>24</v>
      </c>
      <c r="Q159" s="29" t="s">
        <v>331</v>
      </c>
      <c r="R159" s="30" t="s">
        <v>332</v>
      </c>
      <c r="S159" s="26">
        <v>0</v>
      </c>
    </row>
    <row r="160" spans="1:19" s="80" customFormat="1" ht="63.75" customHeight="1">
      <c r="A160" s="23">
        <v>150</v>
      </c>
      <c r="B160" s="24" t="s">
        <v>52</v>
      </c>
      <c r="C160" s="77" t="s">
        <v>28</v>
      </c>
      <c r="D160" s="24" t="s">
        <v>1096</v>
      </c>
      <c r="E160" s="24" t="s">
        <v>1097</v>
      </c>
      <c r="F160" s="24" t="s">
        <v>1097</v>
      </c>
      <c r="G160" s="24" t="s">
        <v>1098</v>
      </c>
      <c r="H160" s="24" t="s">
        <v>1098</v>
      </c>
      <c r="I160" s="24" t="s">
        <v>1835</v>
      </c>
      <c r="J160" s="24" t="s">
        <v>1835</v>
      </c>
      <c r="K160" s="26" t="s">
        <v>320</v>
      </c>
      <c r="L160" s="24" t="s">
        <v>857</v>
      </c>
      <c r="M160" s="27">
        <v>1</v>
      </c>
      <c r="N160" s="28">
        <v>4797493</v>
      </c>
      <c r="O160" s="28">
        <v>4797493</v>
      </c>
      <c r="P160" s="26" t="s">
        <v>21</v>
      </c>
      <c r="Q160" s="29" t="s">
        <v>331</v>
      </c>
      <c r="R160" s="79" t="s">
        <v>860</v>
      </c>
      <c r="S160" s="26">
        <v>0</v>
      </c>
    </row>
    <row r="161" spans="1:19" s="80" customFormat="1" ht="63.75" customHeight="1">
      <c r="A161" s="23">
        <v>151</v>
      </c>
      <c r="B161" s="24" t="s">
        <v>52</v>
      </c>
      <c r="C161" s="77" t="s">
        <v>28</v>
      </c>
      <c r="D161" s="24" t="s">
        <v>1432</v>
      </c>
      <c r="E161" s="24" t="s">
        <v>1433</v>
      </c>
      <c r="F161" s="24" t="s">
        <v>1433</v>
      </c>
      <c r="G161" s="24" t="s">
        <v>1434</v>
      </c>
      <c r="H161" s="24" t="s">
        <v>1434</v>
      </c>
      <c r="I161" s="26" t="s">
        <v>1836</v>
      </c>
      <c r="J161" s="26" t="s">
        <v>1836</v>
      </c>
      <c r="K161" s="25" t="s">
        <v>320</v>
      </c>
      <c r="L161" s="24" t="s">
        <v>857</v>
      </c>
      <c r="M161" s="32">
        <v>1</v>
      </c>
      <c r="N161" s="28">
        <v>1194900</v>
      </c>
      <c r="O161" s="28">
        <v>1194900</v>
      </c>
      <c r="P161" s="79" t="s">
        <v>21</v>
      </c>
      <c r="Q161" s="29" t="s">
        <v>331</v>
      </c>
      <c r="R161" s="79" t="s">
        <v>1638</v>
      </c>
      <c r="S161" s="77">
        <v>0</v>
      </c>
    </row>
    <row r="162" spans="1:19" s="80" customFormat="1" ht="63.75" customHeight="1">
      <c r="A162" s="23">
        <v>152</v>
      </c>
      <c r="B162" s="24" t="s">
        <v>52</v>
      </c>
      <c r="C162" s="25" t="s">
        <v>28</v>
      </c>
      <c r="D162" s="24" t="s">
        <v>336</v>
      </c>
      <c r="E162" s="24" t="s">
        <v>337</v>
      </c>
      <c r="F162" s="24" t="s">
        <v>337</v>
      </c>
      <c r="G162" s="24" t="s">
        <v>337</v>
      </c>
      <c r="H162" s="24" t="s">
        <v>337</v>
      </c>
      <c r="I162" s="26" t="s">
        <v>1837</v>
      </c>
      <c r="J162" s="26" t="s">
        <v>1837</v>
      </c>
      <c r="K162" s="26" t="s">
        <v>320</v>
      </c>
      <c r="L162" s="24" t="s">
        <v>857</v>
      </c>
      <c r="M162" s="27">
        <v>1</v>
      </c>
      <c r="N162" s="31">
        <v>165775</v>
      </c>
      <c r="O162" s="31">
        <v>165775</v>
      </c>
      <c r="P162" s="26" t="s">
        <v>21</v>
      </c>
      <c r="Q162" s="29" t="s">
        <v>331</v>
      </c>
      <c r="R162" s="30" t="s">
        <v>332</v>
      </c>
      <c r="S162" s="25">
        <v>0</v>
      </c>
    </row>
    <row r="163" spans="1:19" s="80" customFormat="1" ht="63.75" customHeight="1">
      <c r="A163" s="23">
        <v>153</v>
      </c>
      <c r="B163" s="24" t="s">
        <v>52</v>
      </c>
      <c r="C163" s="25" t="s">
        <v>28</v>
      </c>
      <c r="D163" s="24" t="s">
        <v>336</v>
      </c>
      <c r="E163" s="24" t="s">
        <v>337</v>
      </c>
      <c r="F163" s="24" t="s">
        <v>337</v>
      </c>
      <c r="G163" s="24" t="s">
        <v>337</v>
      </c>
      <c r="H163" s="24" t="s">
        <v>337</v>
      </c>
      <c r="I163" s="26" t="s">
        <v>1838</v>
      </c>
      <c r="J163" s="26" t="s">
        <v>1838</v>
      </c>
      <c r="K163" s="26" t="s">
        <v>320</v>
      </c>
      <c r="L163" s="24" t="s">
        <v>857</v>
      </c>
      <c r="M163" s="27">
        <v>1</v>
      </c>
      <c r="N163" s="31">
        <v>34396.43</v>
      </c>
      <c r="O163" s="31">
        <v>34396.43</v>
      </c>
      <c r="P163" s="26" t="s">
        <v>21</v>
      </c>
      <c r="Q163" s="29" t="s">
        <v>331</v>
      </c>
      <c r="R163" s="30" t="s">
        <v>1839</v>
      </c>
      <c r="S163" s="25">
        <v>0</v>
      </c>
    </row>
    <row r="164" spans="1:19" s="80" customFormat="1" ht="63.75" customHeight="1">
      <c r="A164" s="23">
        <v>154</v>
      </c>
      <c r="B164" s="24" t="s">
        <v>52</v>
      </c>
      <c r="C164" s="25" t="s">
        <v>28</v>
      </c>
      <c r="D164" s="151" t="s">
        <v>1840</v>
      </c>
      <c r="E164" s="151" t="s">
        <v>1841</v>
      </c>
      <c r="F164" s="151" t="s">
        <v>1841</v>
      </c>
      <c r="G164" s="151" t="s">
        <v>1841</v>
      </c>
      <c r="H164" s="151" t="s">
        <v>1841</v>
      </c>
      <c r="I164" s="93" t="s">
        <v>1842</v>
      </c>
      <c r="J164" s="93" t="s">
        <v>1842</v>
      </c>
      <c r="K164" s="26" t="s">
        <v>320</v>
      </c>
      <c r="L164" s="24" t="s">
        <v>857</v>
      </c>
      <c r="M164" s="100">
        <v>1</v>
      </c>
      <c r="N164" s="85">
        <v>1725000</v>
      </c>
      <c r="O164" s="85">
        <v>1725000</v>
      </c>
      <c r="P164" s="93" t="s">
        <v>21</v>
      </c>
      <c r="Q164" s="29" t="s">
        <v>331</v>
      </c>
      <c r="R164" s="141" t="s">
        <v>402</v>
      </c>
      <c r="S164" s="25">
        <v>0</v>
      </c>
    </row>
    <row r="165" spans="1:19" s="80" customFormat="1" ht="63.75" customHeight="1">
      <c r="A165" s="23">
        <v>155</v>
      </c>
      <c r="B165" s="24" t="s">
        <v>52</v>
      </c>
      <c r="C165" s="25" t="s">
        <v>28</v>
      </c>
      <c r="D165" s="33" t="s">
        <v>393</v>
      </c>
      <c r="E165" s="33" t="s">
        <v>394</v>
      </c>
      <c r="F165" s="33" t="s">
        <v>394</v>
      </c>
      <c r="G165" s="33" t="s">
        <v>394</v>
      </c>
      <c r="H165" s="33" t="s">
        <v>394</v>
      </c>
      <c r="I165" s="26" t="s">
        <v>395</v>
      </c>
      <c r="J165" s="26" t="s">
        <v>395</v>
      </c>
      <c r="K165" s="26" t="s">
        <v>320</v>
      </c>
      <c r="L165" s="24" t="s">
        <v>857</v>
      </c>
      <c r="M165" s="27">
        <v>1</v>
      </c>
      <c r="N165" s="28">
        <v>86607.15</v>
      </c>
      <c r="O165" s="28">
        <v>86607.15</v>
      </c>
      <c r="P165" s="26" t="s">
        <v>22</v>
      </c>
      <c r="Q165" s="29" t="s">
        <v>331</v>
      </c>
      <c r="R165" s="30" t="s">
        <v>332</v>
      </c>
      <c r="S165" s="25">
        <v>0</v>
      </c>
    </row>
    <row r="166" spans="1:19" s="80" customFormat="1" ht="63.75" customHeight="1">
      <c r="A166" s="23">
        <v>156</v>
      </c>
      <c r="B166" s="24" t="s">
        <v>52</v>
      </c>
      <c r="C166" s="77" t="s">
        <v>28</v>
      </c>
      <c r="D166" s="24" t="s">
        <v>1096</v>
      </c>
      <c r="E166" s="24" t="s">
        <v>1097</v>
      </c>
      <c r="F166" s="24" t="s">
        <v>1097</v>
      </c>
      <c r="G166" s="24" t="s">
        <v>1098</v>
      </c>
      <c r="H166" s="24" t="s">
        <v>1098</v>
      </c>
      <c r="I166" s="24" t="s">
        <v>1844</v>
      </c>
      <c r="J166" s="24" t="s">
        <v>1844</v>
      </c>
      <c r="K166" s="26" t="s">
        <v>320</v>
      </c>
      <c r="L166" s="24" t="s">
        <v>857</v>
      </c>
      <c r="M166" s="27">
        <v>1</v>
      </c>
      <c r="N166" s="28">
        <v>233184</v>
      </c>
      <c r="O166" s="28">
        <v>233184</v>
      </c>
      <c r="P166" s="26" t="s">
        <v>22</v>
      </c>
      <c r="Q166" s="29" t="s">
        <v>331</v>
      </c>
      <c r="R166" s="79" t="s">
        <v>860</v>
      </c>
      <c r="S166" s="26">
        <v>0</v>
      </c>
    </row>
    <row r="167" spans="1:19" s="80" customFormat="1" ht="63.75" customHeight="1">
      <c r="A167" s="23">
        <v>157</v>
      </c>
      <c r="B167" s="24" t="s">
        <v>52</v>
      </c>
      <c r="C167" s="77" t="s">
        <v>28</v>
      </c>
      <c r="D167" s="24" t="s">
        <v>1432</v>
      </c>
      <c r="E167" s="24" t="s">
        <v>1433</v>
      </c>
      <c r="F167" s="24" t="s">
        <v>1433</v>
      </c>
      <c r="G167" s="24" t="s">
        <v>1434</v>
      </c>
      <c r="H167" s="24" t="s">
        <v>1434</v>
      </c>
      <c r="I167" s="26" t="s">
        <v>1845</v>
      </c>
      <c r="J167" s="26" t="s">
        <v>1845</v>
      </c>
      <c r="K167" s="25" t="s">
        <v>320</v>
      </c>
      <c r="L167" s="24" t="s">
        <v>857</v>
      </c>
      <c r="M167" s="32">
        <v>1</v>
      </c>
      <c r="N167" s="28">
        <v>1223370</v>
      </c>
      <c r="O167" s="28">
        <v>1223370</v>
      </c>
      <c r="P167" s="79" t="s">
        <v>22</v>
      </c>
      <c r="Q167" s="29" t="s">
        <v>331</v>
      </c>
      <c r="R167" s="30" t="s">
        <v>332</v>
      </c>
      <c r="S167" s="77">
        <v>0</v>
      </c>
    </row>
    <row r="168" spans="1:19" s="80" customFormat="1" ht="63.75" customHeight="1">
      <c r="A168" s="23">
        <v>158</v>
      </c>
      <c r="B168" s="39" t="s">
        <v>52</v>
      </c>
      <c r="C168" s="111" t="s">
        <v>28</v>
      </c>
      <c r="D168" s="39" t="s">
        <v>1419</v>
      </c>
      <c r="E168" s="39" t="s">
        <v>1420</v>
      </c>
      <c r="F168" s="39" t="s">
        <v>1420</v>
      </c>
      <c r="G168" s="39" t="s">
        <v>1421</v>
      </c>
      <c r="H168" s="39" t="s">
        <v>1421</v>
      </c>
      <c r="I168" s="43" t="s">
        <v>1846</v>
      </c>
      <c r="J168" s="43" t="s">
        <v>1846</v>
      </c>
      <c r="K168" s="43" t="s">
        <v>320</v>
      </c>
      <c r="L168" s="39" t="s">
        <v>857</v>
      </c>
      <c r="M168" s="44">
        <v>1</v>
      </c>
      <c r="N168" s="168">
        <v>12349.11</v>
      </c>
      <c r="O168" s="168">
        <v>12349.11</v>
      </c>
      <c r="P168" s="43" t="s">
        <v>22</v>
      </c>
      <c r="Q168" s="46" t="s">
        <v>331</v>
      </c>
      <c r="R168" s="130" t="s">
        <v>332</v>
      </c>
      <c r="S168" s="111">
        <v>0</v>
      </c>
    </row>
    <row r="169" spans="1:19" s="80" customFormat="1" ht="63.75" customHeight="1">
      <c r="A169" s="23">
        <v>159</v>
      </c>
      <c r="B169" s="24" t="s">
        <v>52</v>
      </c>
      <c r="C169" s="77" t="s">
        <v>28</v>
      </c>
      <c r="D169" s="82" t="s">
        <v>924</v>
      </c>
      <c r="E169" s="82" t="s">
        <v>925</v>
      </c>
      <c r="F169" s="82" t="s">
        <v>925</v>
      </c>
      <c r="G169" s="82" t="s">
        <v>926</v>
      </c>
      <c r="H169" s="82" t="s">
        <v>926</v>
      </c>
      <c r="I169" s="25" t="s">
        <v>927</v>
      </c>
      <c r="J169" s="25" t="s">
        <v>927</v>
      </c>
      <c r="K169" s="26" t="s">
        <v>320</v>
      </c>
      <c r="L169" s="33" t="s">
        <v>857</v>
      </c>
      <c r="M169" s="27">
        <v>1</v>
      </c>
      <c r="N169" s="42">
        <v>50446.43</v>
      </c>
      <c r="O169" s="42">
        <v>50446.43</v>
      </c>
      <c r="P169" s="26" t="s">
        <v>22</v>
      </c>
      <c r="Q169" s="29" t="s">
        <v>331</v>
      </c>
      <c r="R169" s="79" t="s">
        <v>332</v>
      </c>
      <c r="S169" s="26">
        <v>0</v>
      </c>
    </row>
    <row r="170" spans="1:19" s="80" customFormat="1" ht="63.75" customHeight="1">
      <c r="A170" s="23">
        <v>160</v>
      </c>
      <c r="B170" s="24" t="s">
        <v>52</v>
      </c>
      <c r="C170" s="77" t="s">
        <v>28</v>
      </c>
      <c r="D170" s="82" t="s">
        <v>1847</v>
      </c>
      <c r="E170" s="151" t="s">
        <v>1848</v>
      </c>
      <c r="F170" s="151" t="s">
        <v>1848</v>
      </c>
      <c r="G170" s="151" t="s">
        <v>1848</v>
      </c>
      <c r="H170" s="151" t="s">
        <v>1848</v>
      </c>
      <c r="I170" s="25" t="s">
        <v>1849</v>
      </c>
      <c r="J170" s="25" t="s">
        <v>1849</v>
      </c>
      <c r="K170" s="26" t="s">
        <v>320</v>
      </c>
      <c r="L170" s="33" t="s">
        <v>857</v>
      </c>
      <c r="M170" s="27">
        <v>1</v>
      </c>
      <c r="N170" s="42">
        <v>671000</v>
      </c>
      <c r="O170" s="42">
        <v>671000</v>
      </c>
      <c r="P170" s="26" t="s">
        <v>22</v>
      </c>
      <c r="Q170" s="29" t="s">
        <v>331</v>
      </c>
      <c r="R170" s="79" t="s">
        <v>332</v>
      </c>
      <c r="S170" s="26">
        <v>0</v>
      </c>
    </row>
    <row r="171" spans="1:19" s="80" customFormat="1" ht="63.75" customHeight="1">
      <c r="A171" s="23">
        <v>161</v>
      </c>
      <c r="B171" s="24" t="s">
        <v>52</v>
      </c>
      <c r="C171" s="77" t="s">
        <v>28</v>
      </c>
      <c r="D171" s="24" t="s">
        <v>1432</v>
      </c>
      <c r="E171" s="24" t="s">
        <v>1433</v>
      </c>
      <c r="F171" s="24" t="s">
        <v>1433</v>
      </c>
      <c r="G171" s="24" t="s">
        <v>1434</v>
      </c>
      <c r="H171" s="24" t="s">
        <v>1434</v>
      </c>
      <c r="I171" s="26" t="s">
        <v>1850</v>
      </c>
      <c r="J171" s="26" t="s">
        <v>1850</v>
      </c>
      <c r="K171" s="25" t="s">
        <v>320</v>
      </c>
      <c r="L171" s="24" t="s">
        <v>857</v>
      </c>
      <c r="M171" s="32">
        <v>1</v>
      </c>
      <c r="N171" s="28">
        <v>2596916</v>
      </c>
      <c r="O171" s="28">
        <v>2596916</v>
      </c>
      <c r="P171" s="79" t="s">
        <v>21</v>
      </c>
      <c r="Q171" s="29" t="s">
        <v>331</v>
      </c>
      <c r="R171" s="190" t="s">
        <v>1638</v>
      </c>
      <c r="S171" s="77">
        <v>0</v>
      </c>
    </row>
    <row r="172" spans="1:19" s="80" customFormat="1" ht="63.75" customHeight="1">
      <c r="A172" s="23">
        <v>162</v>
      </c>
      <c r="B172" s="24" t="s">
        <v>52</v>
      </c>
      <c r="C172" s="77" t="s">
        <v>28</v>
      </c>
      <c r="D172" s="24" t="s">
        <v>1432</v>
      </c>
      <c r="E172" s="24" t="s">
        <v>1433</v>
      </c>
      <c r="F172" s="24" t="s">
        <v>1433</v>
      </c>
      <c r="G172" s="24" t="s">
        <v>1434</v>
      </c>
      <c r="H172" s="24" t="s">
        <v>1434</v>
      </c>
      <c r="I172" s="26" t="s">
        <v>1851</v>
      </c>
      <c r="J172" s="26" t="s">
        <v>1851</v>
      </c>
      <c r="K172" s="25" t="s">
        <v>320</v>
      </c>
      <c r="L172" s="24" t="s">
        <v>857</v>
      </c>
      <c r="M172" s="32">
        <v>1</v>
      </c>
      <c r="N172" s="28">
        <v>1438000</v>
      </c>
      <c r="O172" s="28">
        <v>1438000</v>
      </c>
      <c r="P172" s="79" t="s">
        <v>21</v>
      </c>
      <c r="Q172" s="29" t="s">
        <v>331</v>
      </c>
      <c r="R172" s="166" t="s">
        <v>1638</v>
      </c>
      <c r="S172" s="77">
        <v>0</v>
      </c>
    </row>
    <row r="173" spans="1:19" s="80" customFormat="1" ht="63.75" customHeight="1">
      <c r="A173" s="23">
        <v>163</v>
      </c>
      <c r="B173" s="24" t="s">
        <v>52</v>
      </c>
      <c r="C173" s="77" t="s">
        <v>28</v>
      </c>
      <c r="D173" s="24" t="s">
        <v>1432</v>
      </c>
      <c r="E173" s="24" t="s">
        <v>1433</v>
      </c>
      <c r="F173" s="24" t="s">
        <v>1433</v>
      </c>
      <c r="G173" s="24" t="s">
        <v>1434</v>
      </c>
      <c r="H173" s="24" t="s">
        <v>1434</v>
      </c>
      <c r="I173" s="25" t="s">
        <v>1852</v>
      </c>
      <c r="J173" s="25" t="s">
        <v>1852</v>
      </c>
      <c r="K173" s="25" t="s">
        <v>320</v>
      </c>
      <c r="L173" s="24" t="s">
        <v>857</v>
      </c>
      <c r="M173" s="32">
        <v>1</v>
      </c>
      <c r="N173" s="28">
        <v>6696428.5700000003</v>
      </c>
      <c r="O173" s="28">
        <v>6696428.5700000003</v>
      </c>
      <c r="P173" s="79" t="s">
        <v>21</v>
      </c>
      <c r="Q173" s="29" t="s">
        <v>331</v>
      </c>
      <c r="R173" s="166" t="s">
        <v>1638</v>
      </c>
      <c r="S173" s="77">
        <v>0</v>
      </c>
    </row>
    <row r="174" spans="1:19" s="80" customFormat="1" ht="63.75" customHeight="1">
      <c r="A174" s="23">
        <v>164</v>
      </c>
      <c r="B174" s="24" t="s">
        <v>52</v>
      </c>
      <c r="C174" s="77" t="s">
        <v>28</v>
      </c>
      <c r="D174" s="24" t="s">
        <v>1853</v>
      </c>
      <c r="E174" s="151" t="s">
        <v>1854</v>
      </c>
      <c r="F174" s="151" t="s">
        <v>1854</v>
      </c>
      <c r="G174" s="151" t="s">
        <v>1855</v>
      </c>
      <c r="H174" s="151" t="s">
        <v>1855</v>
      </c>
      <c r="I174" s="25" t="s">
        <v>1856</v>
      </c>
      <c r="J174" s="25" t="s">
        <v>1856</v>
      </c>
      <c r="K174" s="25" t="s">
        <v>320</v>
      </c>
      <c r="L174" s="24" t="s">
        <v>857</v>
      </c>
      <c r="M174" s="32">
        <v>1</v>
      </c>
      <c r="N174" s="28">
        <v>542410.72</v>
      </c>
      <c r="O174" s="28">
        <v>542410.72</v>
      </c>
      <c r="P174" s="79" t="s">
        <v>22</v>
      </c>
      <c r="Q174" s="29" t="s">
        <v>331</v>
      </c>
      <c r="R174" s="79" t="s">
        <v>332</v>
      </c>
      <c r="S174" s="77">
        <v>0</v>
      </c>
    </row>
    <row r="175" spans="1:19" s="80" customFormat="1" ht="63.75" customHeight="1">
      <c r="A175" s="23">
        <v>165</v>
      </c>
      <c r="B175" s="24" t="s">
        <v>52</v>
      </c>
      <c r="C175" s="77" t="s">
        <v>28</v>
      </c>
      <c r="D175" s="24" t="s">
        <v>1432</v>
      </c>
      <c r="E175" s="24" t="s">
        <v>1433</v>
      </c>
      <c r="F175" s="24" t="s">
        <v>1433</v>
      </c>
      <c r="G175" s="24" t="s">
        <v>1434</v>
      </c>
      <c r="H175" s="24" t="s">
        <v>1434</v>
      </c>
      <c r="I175" s="191" t="s">
        <v>1857</v>
      </c>
      <c r="J175" s="165" t="s">
        <v>1857</v>
      </c>
      <c r="K175" s="25" t="s">
        <v>320</v>
      </c>
      <c r="L175" s="24" t="s">
        <v>857</v>
      </c>
      <c r="M175" s="32">
        <v>1</v>
      </c>
      <c r="N175" s="28">
        <v>13127968</v>
      </c>
      <c r="O175" s="28">
        <v>13127968</v>
      </c>
      <c r="P175" s="79" t="s">
        <v>22</v>
      </c>
      <c r="Q175" s="29" t="s">
        <v>331</v>
      </c>
      <c r="R175" s="166" t="s">
        <v>1638</v>
      </c>
      <c r="S175" s="77">
        <v>0</v>
      </c>
    </row>
    <row r="176" spans="1:19" s="80" customFormat="1" ht="63.75" customHeight="1">
      <c r="A176" s="23">
        <v>166</v>
      </c>
      <c r="B176" s="24" t="s">
        <v>52</v>
      </c>
      <c r="C176" s="77" t="s">
        <v>28</v>
      </c>
      <c r="D176" s="24" t="s">
        <v>1432</v>
      </c>
      <c r="E176" s="24" t="s">
        <v>1433</v>
      </c>
      <c r="F176" s="24" t="s">
        <v>1433</v>
      </c>
      <c r="G176" s="24" t="s">
        <v>1434</v>
      </c>
      <c r="H176" s="24" t="s">
        <v>1434</v>
      </c>
      <c r="I176" s="165" t="s">
        <v>1857</v>
      </c>
      <c r="J176" s="165" t="s">
        <v>1857</v>
      </c>
      <c r="K176" s="25" t="s">
        <v>320</v>
      </c>
      <c r="L176" s="24" t="s">
        <v>857</v>
      </c>
      <c r="M176" s="32">
        <v>1</v>
      </c>
      <c r="N176" s="28">
        <v>20344660</v>
      </c>
      <c r="O176" s="28">
        <v>20344660</v>
      </c>
      <c r="P176" s="79" t="s">
        <v>22</v>
      </c>
      <c r="Q176" s="29" t="s">
        <v>331</v>
      </c>
      <c r="R176" s="166" t="s">
        <v>1638</v>
      </c>
      <c r="S176" s="77">
        <v>0</v>
      </c>
    </row>
    <row r="177" spans="1:19" s="80" customFormat="1" ht="63.75" customHeight="1">
      <c r="A177" s="23">
        <v>167</v>
      </c>
      <c r="B177" s="24" t="s">
        <v>52</v>
      </c>
      <c r="C177" s="77" t="s">
        <v>28</v>
      </c>
      <c r="D177" s="24" t="s">
        <v>336</v>
      </c>
      <c r="E177" s="24" t="s">
        <v>337</v>
      </c>
      <c r="F177" s="24" t="s">
        <v>337</v>
      </c>
      <c r="G177" s="24" t="s">
        <v>337</v>
      </c>
      <c r="H177" s="24" t="s">
        <v>337</v>
      </c>
      <c r="I177" s="25" t="s">
        <v>1858</v>
      </c>
      <c r="J177" s="25" t="s">
        <v>1858</v>
      </c>
      <c r="K177" s="25" t="s">
        <v>320</v>
      </c>
      <c r="L177" s="24" t="s">
        <v>857</v>
      </c>
      <c r="M177" s="32">
        <v>1</v>
      </c>
      <c r="N177" s="28">
        <v>15000000</v>
      </c>
      <c r="O177" s="28">
        <v>15000000</v>
      </c>
      <c r="P177" s="79" t="s">
        <v>22</v>
      </c>
      <c r="Q177" s="29" t="s">
        <v>331</v>
      </c>
      <c r="R177" s="79" t="s">
        <v>332</v>
      </c>
      <c r="S177" s="77">
        <v>0</v>
      </c>
    </row>
    <row r="178" spans="1:19" s="80" customFormat="1">
      <c r="A178" s="207" t="s">
        <v>330</v>
      </c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9"/>
      <c r="O178" s="47">
        <f>SUM(O11:O177)</f>
        <v>553109871.91999996</v>
      </c>
      <c r="P178" s="30"/>
      <c r="Q178" s="26"/>
      <c r="R178" s="30"/>
      <c r="S178" s="25"/>
    </row>
    <row r="179" spans="1:19">
      <c r="A179" s="21" t="s">
        <v>333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48"/>
      <c r="O179" s="28"/>
      <c r="P179" s="30"/>
      <c r="Q179" s="26"/>
      <c r="R179" s="30"/>
      <c r="S179" s="25"/>
    </row>
    <row r="180" spans="1:19" ht="63.75">
      <c r="A180" s="25">
        <v>1</v>
      </c>
      <c r="B180" s="24" t="s">
        <v>52</v>
      </c>
      <c r="C180" s="25" t="s">
        <v>26</v>
      </c>
      <c r="D180" s="25" t="s">
        <v>371</v>
      </c>
      <c r="E180" s="25" t="s">
        <v>372</v>
      </c>
      <c r="F180" s="25" t="s">
        <v>372</v>
      </c>
      <c r="G180" s="25" t="s">
        <v>373</v>
      </c>
      <c r="H180" s="25" t="s">
        <v>373</v>
      </c>
      <c r="I180" s="25" t="s">
        <v>374</v>
      </c>
      <c r="J180" s="24" t="s">
        <v>374</v>
      </c>
      <c r="K180" s="26" t="s">
        <v>320</v>
      </c>
      <c r="L180" s="26" t="s">
        <v>339</v>
      </c>
      <c r="M180" s="26">
        <v>200</v>
      </c>
      <c r="N180" s="28">
        <v>2000</v>
      </c>
      <c r="O180" s="28">
        <f>N180*M180</f>
        <v>400000</v>
      </c>
      <c r="P180" s="26" t="s">
        <v>14</v>
      </c>
      <c r="Q180" s="29" t="s">
        <v>331</v>
      </c>
      <c r="R180" s="30" t="s">
        <v>332</v>
      </c>
      <c r="S180" s="25">
        <v>0</v>
      </c>
    </row>
    <row r="181" spans="1:19" ht="63.75" customHeight="1">
      <c r="A181" s="25">
        <v>2</v>
      </c>
      <c r="B181" s="24" t="s">
        <v>52</v>
      </c>
      <c r="C181" s="25" t="s">
        <v>26</v>
      </c>
      <c r="D181" s="24" t="s">
        <v>375</v>
      </c>
      <c r="E181" s="24" t="s">
        <v>376</v>
      </c>
      <c r="F181" s="24" t="s">
        <v>376</v>
      </c>
      <c r="G181" s="24" t="s">
        <v>377</v>
      </c>
      <c r="H181" s="24" t="s">
        <v>377</v>
      </c>
      <c r="I181" s="24" t="s">
        <v>378</v>
      </c>
      <c r="J181" s="24" t="s">
        <v>378</v>
      </c>
      <c r="K181" s="26" t="s">
        <v>320</v>
      </c>
      <c r="L181" s="26" t="s">
        <v>339</v>
      </c>
      <c r="M181" s="26">
        <v>200</v>
      </c>
      <c r="N181" s="28">
        <v>100</v>
      </c>
      <c r="O181" s="28">
        <f>N181*M181</f>
        <v>20000</v>
      </c>
      <c r="P181" s="26" t="s">
        <v>14</v>
      </c>
      <c r="Q181" s="29" t="s">
        <v>331</v>
      </c>
      <c r="R181" s="30" t="s">
        <v>332</v>
      </c>
      <c r="S181" s="25">
        <v>0</v>
      </c>
    </row>
    <row r="182" spans="1:19" ht="63.75" customHeight="1">
      <c r="A182" s="25">
        <v>3</v>
      </c>
      <c r="B182" s="24" t="s">
        <v>52</v>
      </c>
      <c r="C182" s="25" t="s">
        <v>26</v>
      </c>
      <c r="D182" s="33" t="s">
        <v>419</v>
      </c>
      <c r="E182" s="33" t="s">
        <v>420</v>
      </c>
      <c r="F182" s="33" t="s">
        <v>420</v>
      </c>
      <c r="G182" s="26" t="s">
        <v>421</v>
      </c>
      <c r="H182" s="26" t="s">
        <v>421</v>
      </c>
      <c r="I182" s="26" t="s">
        <v>899</v>
      </c>
      <c r="J182" s="26" t="s">
        <v>899</v>
      </c>
      <c r="K182" s="26" t="s">
        <v>324</v>
      </c>
      <c r="L182" s="24" t="s">
        <v>335</v>
      </c>
      <c r="M182" s="49">
        <v>1</v>
      </c>
      <c r="N182" s="34">
        <v>21330793.75</v>
      </c>
      <c r="O182" s="34">
        <v>21330793.75</v>
      </c>
      <c r="P182" s="26" t="s">
        <v>23</v>
      </c>
      <c r="Q182" s="29" t="s">
        <v>331</v>
      </c>
      <c r="R182" s="30" t="s">
        <v>332</v>
      </c>
      <c r="S182" s="27">
        <v>70</v>
      </c>
    </row>
    <row r="183" spans="1:19" ht="63.75" customHeight="1">
      <c r="A183" s="25">
        <v>4</v>
      </c>
      <c r="B183" s="24" t="s">
        <v>52</v>
      </c>
      <c r="C183" s="25" t="s">
        <v>26</v>
      </c>
      <c r="D183" s="33" t="s">
        <v>422</v>
      </c>
      <c r="E183" s="33" t="s">
        <v>420</v>
      </c>
      <c r="F183" s="33" t="s">
        <v>420</v>
      </c>
      <c r="G183" s="33" t="s">
        <v>861</v>
      </c>
      <c r="H183" s="33" t="s">
        <v>861</v>
      </c>
      <c r="I183" s="26" t="s">
        <v>900</v>
      </c>
      <c r="J183" s="26" t="s">
        <v>900</v>
      </c>
      <c r="K183" s="50" t="s">
        <v>324</v>
      </c>
      <c r="L183" s="24" t="s">
        <v>335</v>
      </c>
      <c r="M183" s="27">
        <v>2</v>
      </c>
      <c r="N183" s="34">
        <v>18553958.039999999</v>
      </c>
      <c r="O183" s="28">
        <f t="shared" ref="O183:O246" si="3">N183*M183</f>
        <v>37107916.079999998</v>
      </c>
      <c r="P183" s="26" t="s">
        <v>23</v>
      </c>
      <c r="Q183" s="26" t="s">
        <v>331</v>
      </c>
      <c r="R183" s="30" t="s">
        <v>332</v>
      </c>
      <c r="S183" s="27">
        <v>70</v>
      </c>
    </row>
    <row r="184" spans="1:19" ht="63.75" customHeight="1">
      <c r="A184" s="25">
        <v>5</v>
      </c>
      <c r="B184" s="24" t="s">
        <v>52</v>
      </c>
      <c r="C184" s="25" t="s">
        <v>26</v>
      </c>
      <c r="D184" s="33" t="s">
        <v>423</v>
      </c>
      <c r="E184" s="33" t="s">
        <v>424</v>
      </c>
      <c r="F184" s="33" t="s">
        <v>424</v>
      </c>
      <c r="G184" s="33" t="s">
        <v>425</v>
      </c>
      <c r="H184" s="33" t="s">
        <v>425</v>
      </c>
      <c r="I184" s="24" t="s">
        <v>902</v>
      </c>
      <c r="J184" s="24" t="s">
        <v>902</v>
      </c>
      <c r="K184" s="26" t="s">
        <v>324</v>
      </c>
      <c r="L184" s="26" t="s">
        <v>338</v>
      </c>
      <c r="M184" s="26">
        <v>4</v>
      </c>
      <c r="N184" s="34">
        <v>10249233.039999999</v>
      </c>
      <c r="O184" s="51">
        <f t="shared" si="3"/>
        <v>40996932.159999996</v>
      </c>
      <c r="P184" s="26" t="s">
        <v>23</v>
      </c>
      <c r="Q184" s="29" t="s">
        <v>331</v>
      </c>
      <c r="R184" s="30" t="s">
        <v>332</v>
      </c>
      <c r="S184" s="52">
        <v>70</v>
      </c>
    </row>
    <row r="185" spans="1:19" ht="63.75" customHeight="1">
      <c r="A185" s="25">
        <v>6</v>
      </c>
      <c r="B185" s="24" t="s">
        <v>52</v>
      </c>
      <c r="C185" s="25" t="s">
        <v>26</v>
      </c>
      <c r="D185" s="33" t="s">
        <v>426</v>
      </c>
      <c r="E185" s="33" t="s">
        <v>427</v>
      </c>
      <c r="F185" s="33" t="s">
        <v>427</v>
      </c>
      <c r="G185" s="33" t="s">
        <v>427</v>
      </c>
      <c r="H185" s="33" t="s">
        <v>427</v>
      </c>
      <c r="I185" s="24" t="s">
        <v>901</v>
      </c>
      <c r="J185" s="24" t="s">
        <v>901</v>
      </c>
      <c r="K185" s="26" t="s">
        <v>324</v>
      </c>
      <c r="L185" s="26" t="s">
        <v>339</v>
      </c>
      <c r="M185" s="26">
        <v>1</v>
      </c>
      <c r="N185" s="34">
        <v>13610714.279999999</v>
      </c>
      <c r="O185" s="28">
        <f t="shared" si="3"/>
        <v>13610714.279999999</v>
      </c>
      <c r="P185" s="26" t="s">
        <v>23</v>
      </c>
      <c r="Q185" s="29" t="s">
        <v>331</v>
      </c>
      <c r="R185" s="30" t="s">
        <v>332</v>
      </c>
      <c r="S185" s="27">
        <v>70</v>
      </c>
    </row>
    <row r="186" spans="1:19" ht="63.75" customHeight="1">
      <c r="A186" s="25">
        <v>7</v>
      </c>
      <c r="B186" s="24" t="s">
        <v>52</v>
      </c>
      <c r="C186" s="25" t="s">
        <v>26</v>
      </c>
      <c r="D186" s="33" t="s">
        <v>428</v>
      </c>
      <c r="E186" s="33" t="s">
        <v>429</v>
      </c>
      <c r="F186" s="33" t="s">
        <v>429</v>
      </c>
      <c r="G186" s="33" t="s">
        <v>862</v>
      </c>
      <c r="H186" s="33" t="s">
        <v>862</v>
      </c>
      <c r="I186" s="26" t="s">
        <v>903</v>
      </c>
      <c r="J186" s="26" t="s">
        <v>903</v>
      </c>
      <c r="K186" s="26" t="s">
        <v>324</v>
      </c>
      <c r="L186" s="26" t="s">
        <v>339</v>
      </c>
      <c r="M186" s="26">
        <v>1</v>
      </c>
      <c r="N186" s="34">
        <v>14458600.890000001</v>
      </c>
      <c r="O186" s="28">
        <f t="shared" si="3"/>
        <v>14458600.890000001</v>
      </c>
      <c r="P186" s="26" t="s">
        <v>23</v>
      </c>
      <c r="Q186" s="29" t="s">
        <v>331</v>
      </c>
      <c r="R186" s="30" t="s">
        <v>332</v>
      </c>
      <c r="S186" s="27">
        <v>70</v>
      </c>
    </row>
    <row r="187" spans="1:19" ht="63.75" customHeight="1">
      <c r="A187" s="25">
        <v>8</v>
      </c>
      <c r="B187" s="24" t="s">
        <v>52</v>
      </c>
      <c r="C187" s="25" t="s">
        <v>26</v>
      </c>
      <c r="D187" s="33" t="s">
        <v>428</v>
      </c>
      <c r="E187" s="33" t="s">
        <v>429</v>
      </c>
      <c r="F187" s="33" t="s">
        <v>429</v>
      </c>
      <c r="G187" s="33" t="s">
        <v>862</v>
      </c>
      <c r="H187" s="33" t="s">
        <v>862</v>
      </c>
      <c r="I187" s="26" t="s">
        <v>904</v>
      </c>
      <c r="J187" s="26" t="s">
        <v>904</v>
      </c>
      <c r="K187" s="26" t="s">
        <v>324</v>
      </c>
      <c r="L187" s="26" t="s">
        <v>339</v>
      </c>
      <c r="M187" s="26">
        <v>1</v>
      </c>
      <c r="N187" s="34">
        <v>11532063.390000001</v>
      </c>
      <c r="O187" s="28">
        <f t="shared" si="3"/>
        <v>11532063.390000001</v>
      </c>
      <c r="P187" s="26" t="s">
        <v>23</v>
      </c>
      <c r="Q187" s="29" t="s">
        <v>331</v>
      </c>
      <c r="R187" s="30" t="s">
        <v>332</v>
      </c>
      <c r="S187" s="27">
        <v>70</v>
      </c>
    </row>
    <row r="188" spans="1:19" ht="63.75" customHeight="1">
      <c r="A188" s="25">
        <v>9</v>
      </c>
      <c r="B188" s="24" t="s">
        <v>52</v>
      </c>
      <c r="C188" s="25" t="s">
        <v>26</v>
      </c>
      <c r="D188" s="33" t="s">
        <v>430</v>
      </c>
      <c r="E188" s="33" t="s">
        <v>431</v>
      </c>
      <c r="F188" s="33" t="s">
        <v>431</v>
      </c>
      <c r="G188" s="33" t="s">
        <v>863</v>
      </c>
      <c r="H188" s="33" t="s">
        <v>863</v>
      </c>
      <c r="I188" s="24" t="s">
        <v>905</v>
      </c>
      <c r="J188" s="24" t="s">
        <v>905</v>
      </c>
      <c r="K188" s="26" t="s">
        <v>324</v>
      </c>
      <c r="L188" s="26" t="s">
        <v>339</v>
      </c>
      <c r="M188" s="26">
        <v>2</v>
      </c>
      <c r="N188" s="34">
        <v>37962846.420000002</v>
      </c>
      <c r="O188" s="28">
        <f t="shared" si="3"/>
        <v>75925692.840000004</v>
      </c>
      <c r="P188" s="26" t="s">
        <v>23</v>
      </c>
      <c r="Q188" s="29" t="s">
        <v>331</v>
      </c>
      <c r="R188" s="30" t="s">
        <v>332</v>
      </c>
      <c r="S188" s="52">
        <v>70</v>
      </c>
    </row>
    <row r="189" spans="1:19" ht="63.75" customHeight="1">
      <c r="A189" s="25">
        <v>10</v>
      </c>
      <c r="B189" s="24" t="s">
        <v>52</v>
      </c>
      <c r="C189" s="25" t="s">
        <v>26</v>
      </c>
      <c r="D189" s="33" t="s">
        <v>430</v>
      </c>
      <c r="E189" s="33" t="s">
        <v>431</v>
      </c>
      <c r="F189" s="33" t="s">
        <v>431</v>
      </c>
      <c r="G189" s="33" t="s">
        <v>863</v>
      </c>
      <c r="H189" s="33" t="s">
        <v>863</v>
      </c>
      <c r="I189" s="24" t="s">
        <v>906</v>
      </c>
      <c r="J189" s="24" t="s">
        <v>906</v>
      </c>
      <c r="K189" s="26" t="s">
        <v>324</v>
      </c>
      <c r="L189" s="26" t="s">
        <v>339</v>
      </c>
      <c r="M189" s="26">
        <v>1</v>
      </c>
      <c r="N189" s="34">
        <v>194782440.16999999</v>
      </c>
      <c r="O189" s="28">
        <f t="shared" si="3"/>
        <v>194782440.16999999</v>
      </c>
      <c r="P189" s="26" t="s">
        <v>23</v>
      </c>
      <c r="Q189" s="29" t="s">
        <v>331</v>
      </c>
      <c r="R189" s="30" t="s">
        <v>332</v>
      </c>
      <c r="S189" s="27">
        <v>70</v>
      </c>
    </row>
    <row r="190" spans="1:19" ht="63.75" customHeight="1">
      <c r="A190" s="25">
        <v>11</v>
      </c>
      <c r="B190" s="24" t="s">
        <v>52</v>
      </c>
      <c r="C190" s="25" t="s">
        <v>26</v>
      </c>
      <c r="D190" s="33" t="s">
        <v>430</v>
      </c>
      <c r="E190" s="33" t="s">
        <v>431</v>
      </c>
      <c r="F190" s="33" t="s">
        <v>431</v>
      </c>
      <c r="G190" s="33" t="s">
        <v>863</v>
      </c>
      <c r="H190" s="33" t="s">
        <v>863</v>
      </c>
      <c r="I190" s="24" t="s">
        <v>907</v>
      </c>
      <c r="J190" s="24" t="s">
        <v>907</v>
      </c>
      <c r="K190" s="26" t="s">
        <v>324</v>
      </c>
      <c r="L190" s="26" t="s">
        <v>339</v>
      </c>
      <c r="M190" s="26">
        <v>1</v>
      </c>
      <c r="N190" s="53">
        <v>30884722.32</v>
      </c>
      <c r="O190" s="28">
        <f t="shared" si="3"/>
        <v>30884722.32</v>
      </c>
      <c r="P190" s="26" t="s">
        <v>23</v>
      </c>
      <c r="Q190" s="29" t="s">
        <v>331</v>
      </c>
      <c r="R190" s="30" t="s">
        <v>332</v>
      </c>
      <c r="S190" s="44">
        <v>70</v>
      </c>
    </row>
    <row r="191" spans="1:19" ht="63.75" customHeight="1">
      <c r="A191" s="25">
        <v>12</v>
      </c>
      <c r="B191" s="24" t="s">
        <v>52</v>
      </c>
      <c r="C191" s="25" t="s">
        <v>26</v>
      </c>
      <c r="D191" s="24" t="s">
        <v>517</v>
      </c>
      <c r="E191" s="24" t="s">
        <v>518</v>
      </c>
      <c r="F191" s="24" t="s">
        <v>518</v>
      </c>
      <c r="G191" s="33" t="s">
        <v>864</v>
      </c>
      <c r="H191" s="33" t="s">
        <v>864</v>
      </c>
      <c r="I191" s="24" t="s">
        <v>519</v>
      </c>
      <c r="J191" s="24" t="s">
        <v>519</v>
      </c>
      <c r="K191" s="26" t="s">
        <v>320</v>
      </c>
      <c r="L191" s="40" t="s">
        <v>532</v>
      </c>
      <c r="M191" s="26">
        <v>800</v>
      </c>
      <c r="N191" s="28">
        <f>ROUND(1050/1.12,2)</f>
        <v>937.5</v>
      </c>
      <c r="O191" s="28">
        <f t="shared" si="3"/>
        <v>750000</v>
      </c>
      <c r="P191" s="26" t="s">
        <v>15</v>
      </c>
      <c r="Q191" s="29" t="s">
        <v>331</v>
      </c>
      <c r="R191" s="30" t="s">
        <v>332</v>
      </c>
      <c r="S191" s="25">
        <v>0</v>
      </c>
    </row>
    <row r="192" spans="1:19" ht="63.75" customHeight="1">
      <c r="A192" s="25">
        <v>13</v>
      </c>
      <c r="B192" s="24" t="s">
        <v>52</v>
      </c>
      <c r="C192" s="25" t="s">
        <v>26</v>
      </c>
      <c r="D192" s="24" t="s">
        <v>912</v>
      </c>
      <c r="E192" s="24" t="s">
        <v>518</v>
      </c>
      <c r="F192" s="24" t="s">
        <v>518</v>
      </c>
      <c r="G192" s="24" t="s">
        <v>913</v>
      </c>
      <c r="H192" s="24" t="s">
        <v>913</v>
      </c>
      <c r="I192" s="24" t="s">
        <v>914</v>
      </c>
      <c r="J192" s="24" t="s">
        <v>914</v>
      </c>
      <c r="K192" s="26" t="s">
        <v>320</v>
      </c>
      <c r="L192" s="40" t="s">
        <v>532</v>
      </c>
      <c r="M192" s="26">
        <v>15</v>
      </c>
      <c r="N192" s="28">
        <f>ROUND(2100/1.12,2)</f>
        <v>1875</v>
      </c>
      <c r="O192" s="28">
        <f t="shared" si="3"/>
        <v>28125</v>
      </c>
      <c r="P192" s="26" t="s">
        <v>15</v>
      </c>
      <c r="Q192" s="29" t="s">
        <v>331</v>
      </c>
      <c r="R192" s="30" t="s">
        <v>332</v>
      </c>
      <c r="S192" s="25">
        <v>0</v>
      </c>
    </row>
    <row r="193" spans="1:19" ht="63.75" customHeight="1">
      <c r="A193" s="25">
        <v>14</v>
      </c>
      <c r="B193" s="24" t="s">
        <v>52</v>
      </c>
      <c r="C193" s="25" t="s">
        <v>26</v>
      </c>
      <c r="D193" s="24" t="s">
        <v>523</v>
      </c>
      <c r="E193" s="24" t="s">
        <v>524</v>
      </c>
      <c r="F193" s="24" t="s">
        <v>524</v>
      </c>
      <c r="G193" s="33" t="s">
        <v>525</v>
      </c>
      <c r="H193" s="24" t="s">
        <v>525</v>
      </c>
      <c r="I193" s="54" t="s">
        <v>865</v>
      </c>
      <c r="J193" s="54" t="s">
        <v>865</v>
      </c>
      <c r="K193" s="26" t="s">
        <v>320</v>
      </c>
      <c r="L193" s="40" t="s">
        <v>533</v>
      </c>
      <c r="M193" s="26">
        <v>20</v>
      </c>
      <c r="N193" s="28">
        <v>16964</v>
      </c>
      <c r="O193" s="28">
        <f t="shared" si="3"/>
        <v>339280</v>
      </c>
      <c r="P193" s="26" t="s">
        <v>15</v>
      </c>
      <c r="Q193" s="29" t="s">
        <v>331</v>
      </c>
      <c r="R193" s="30" t="s">
        <v>332</v>
      </c>
      <c r="S193" s="25">
        <v>0</v>
      </c>
    </row>
    <row r="194" spans="1:19" ht="63.75" customHeight="1">
      <c r="A194" s="25">
        <v>15</v>
      </c>
      <c r="B194" s="24" t="s">
        <v>52</v>
      </c>
      <c r="C194" s="25" t="s">
        <v>26</v>
      </c>
      <c r="D194" s="33" t="s">
        <v>526</v>
      </c>
      <c r="E194" s="33" t="s">
        <v>518</v>
      </c>
      <c r="F194" s="54" t="s">
        <v>518</v>
      </c>
      <c r="G194" s="54" t="s">
        <v>866</v>
      </c>
      <c r="H194" s="54" t="s">
        <v>866</v>
      </c>
      <c r="I194" s="54" t="s">
        <v>527</v>
      </c>
      <c r="J194" s="54" t="s">
        <v>527</v>
      </c>
      <c r="K194" s="26" t="s">
        <v>320</v>
      </c>
      <c r="L194" s="40" t="s">
        <v>534</v>
      </c>
      <c r="M194" s="26">
        <v>10</v>
      </c>
      <c r="N194" s="28">
        <f>ROUND(1260/1.12,2)</f>
        <v>1125</v>
      </c>
      <c r="O194" s="28">
        <f t="shared" si="3"/>
        <v>11250</v>
      </c>
      <c r="P194" s="26" t="s">
        <v>15</v>
      </c>
      <c r="Q194" s="29" t="s">
        <v>331</v>
      </c>
      <c r="R194" s="30" t="s">
        <v>332</v>
      </c>
      <c r="S194" s="25">
        <v>0</v>
      </c>
    </row>
    <row r="195" spans="1:19" ht="63.75" customHeight="1">
      <c r="A195" s="25">
        <v>16</v>
      </c>
      <c r="B195" s="24" t="s">
        <v>52</v>
      </c>
      <c r="C195" s="25" t="s">
        <v>26</v>
      </c>
      <c r="D195" s="24" t="s">
        <v>528</v>
      </c>
      <c r="E195" s="24" t="s">
        <v>529</v>
      </c>
      <c r="F195" s="33" t="s">
        <v>529</v>
      </c>
      <c r="G195" s="24" t="s">
        <v>530</v>
      </c>
      <c r="H195" s="24" t="s">
        <v>530</v>
      </c>
      <c r="I195" s="40" t="s">
        <v>531</v>
      </c>
      <c r="J195" s="24" t="s">
        <v>531</v>
      </c>
      <c r="K195" s="26" t="s">
        <v>320</v>
      </c>
      <c r="L195" s="40" t="s">
        <v>339</v>
      </c>
      <c r="M195" s="26">
        <v>40</v>
      </c>
      <c r="N195" s="28">
        <f>ROUND(504.46/1.12,2)</f>
        <v>450.41</v>
      </c>
      <c r="O195" s="28">
        <f t="shared" si="3"/>
        <v>18016.400000000001</v>
      </c>
      <c r="P195" s="26" t="s">
        <v>15</v>
      </c>
      <c r="Q195" s="29" t="s">
        <v>331</v>
      </c>
      <c r="R195" s="30" t="s">
        <v>332</v>
      </c>
      <c r="S195" s="25">
        <v>0</v>
      </c>
    </row>
    <row r="196" spans="1:19" ht="63.75" customHeight="1">
      <c r="A196" s="25">
        <v>17</v>
      </c>
      <c r="B196" s="24" t="s">
        <v>52</v>
      </c>
      <c r="C196" s="25" t="s">
        <v>26</v>
      </c>
      <c r="D196" s="24" t="s">
        <v>535</v>
      </c>
      <c r="E196" s="24" t="s">
        <v>529</v>
      </c>
      <c r="F196" s="24" t="s">
        <v>529</v>
      </c>
      <c r="G196" s="24" t="s">
        <v>536</v>
      </c>
      <c r="H196" s="24" t="s">
        <v>536</v>
      </c>
      <c r="I196" s="24" t="s">
        <v>537</v>
      </c>
      <c r="J196" s="24" t="s">
        <v>537</v>
      </c>
      <c r="K196" s="26" t="s">
        <v>320</v>
      </c>
      <c r="L196" s="26" t="s">
        <v>339</v>
      </c>
      <c r="M196" s="26">
        <v>100</v>
      </c>
      <c r="N196" s="28">
        <v>209.82</v>
      </c>
      <c r="O196" s="28">
        <f t="shared" si="3"/>
        <v>20982</v>
      </c>
      <c r="P196" s="26" t="s">
        <v>15</v>
      </c>
      <c r="Q196" s="29" t="s">
        <v>331</v>
      </c>
      <c r="R196" s="30" t="s">
        <v>332</v>
      </c>
      <c r="S196" s="25">
        <v>0</v>
      </c>
    </row>
    <row r="197" spans="1:19" ht="63.75" customHeight="1">
      <c r="A197" s="25">
        <v>18</v>
      </c>
      <c r="B197" s="24" t="s">
        <v>52</v>
      </c>
      <c r="C197" s="25" t="s">
        <v>26</v>
      </c>
      <c r="D197" s="33" t="s">
        <v>535</v>
      </c>
      <c r="E197" s="33" t="s">
        <v>529</v>
      </c>
      <c r="F197" s="33" t="s">
        <v>529</v>
      </c>
      <c r="G197" s="33" t="s">
        <v>536</v>
      </c>
      <c r="H197" s="33" t="s">
        <v>536</v>
      </c>
      <c r="I197" s="24" t="s">
        <v>538</v>
      </c>
      <c r="J197" s="24" t="s">
        <v>538</v>
      </c>
      <c r="K197" s="26" t="s">
        <v>320</v>
      </c>
      <c r="L197" s="26" t="s">
        <v>339</v>
      </c>
      <c r="M197" s="26">
        <v>50</v>
      </c>
      <c r="N197" s="28">
        <v>852.67</v>
      </c>
      <c r="O197" s="28">
        <f t="shared" si="3"/>
        <v>42633.5</v>
      </c>
      <c r="P197" s="26" t="s">
        <v>15</v>
      </c>
      <c r="Q197" s="29" t="s">
        <v>331</v>
      </c>
      <c r="R197" s="30" t="s">
        <v>332</v>
      </c>
      <c r="S197" s="25">
        <v>0</v>
      </c>
    </row>
    <row r="198" spans="1:19" ht="63.75" customHeight="1">
      <c r="A198" s="25">
        <v>19</v>
      </c>
      <c r="B198" s="24" t="s">
        <v>52</v>
      </c>
      <c r="C198" s="25" t="s">
        <v>26</v>
      </c>
      <c r="D198" s="24" t="s">
        <v>539</v>
      </c>
      <c r="E198" s="24" t="s">
        <v>540</v>
      </c>
      <c r="F198" s="24" t="s">
        <v>540</v>
      </c>
      <c r="G198" s="24" t="s">
        <v>541</v>
      </c>
      <c r="H198" s="24" t="s">
        <v>541</v>
      </c>
      <c r="I198" s="24" t="s">
        <v>542</v>
      </c>
      <c r="J198" s="24" t="s">
        <v>542</v>
      </c>
      <c r="K198" s="26" t="s">
        <v>320</v>
      </c>
      <c r="L198" s="26" t="s">
        <v>339</v>
      </c>
      <c r="M198" s="26">
        <v>200</v>
      </c>
      <c r="N198" s="28">
        <v>165.17</v>
      </c>
      <c r="O198" s="28">
        <f t="shared" si="3"/>
        <v>33034</v>
      </c>
      <c r="P198" s="26" t="s">
        <v>15</v>
      </c>
      <c r="Q198" s="29" t="s">
        <v>331</v>
      </c>
      <c r="R198" s="30" t="s">
        <v>332</v>
      </c>
      <c r="S198" s="25">
        <v>0</v>
      </c>
    </row>
    <row r="199" spans="1:19" ht="63.75" customHeight="1">
      <c r="A199" s="25">
        <v>20</v>
      </c>
      <c r="B199" s="24" t="s">
        <v>52</v>
      </c>
      <c r="C199" s="25" t="s">
        <v>26</v>
      </c>
      <c r="D199" s="24" t="s">
        <v>539</v>
      </c>
      <c r="E199" s="24" t="s">
        <v>540</v>
      </c>
      <c r="F199" s="24" t="s">
        <v>540</v>
      </c>
      <c r="G199" s="24" t="s">
        <v>541</v>
      </c>
      <c r="H199" s="24" t="s">
        <v>541</v>
      </c>
      <c r="I199" s="24" t="s">
        <v>921</v>
      </c>
      <c r="J199" s="24" t="s">
        <v>921</v>
      </c>
      <c r="K199" s="26" t="s">
        <v>320</v>
      </c>
      <c r="L199" s="26" t="s">
        <v>339</v>
      </c>
      <c r="M199" s="26">
        <v>15</v>
      </c>
      <c r="N199" s="28">
        <f>ROUND(375/1.12,2)</f>
        <v>334.82</v>
      </c>
      <c r="O199" s="28">
        <f t="shared" si="3"/>
        <v>5022.3</v>
      </c>
      <c r="P199" s="26" t="s">
        <v>15</v>
      </c>
      <c r="Q199" s="29" t="s">
        <v>331</v>
      </c>
      <c r="R199" s="30" t="s">
        <v>332</v>
      </c>
      <c r="S199" s="25">
        <v>0</v>
      </c>
    </row>
    <row r="200" spans="1:19" ht="63.75" customHeight="1">
      <c r="A200" s="25">
        <v>21</v>
      </c>
      <c r="B200" s="24" t="s">
        <v>52</v>
      </c>
      <c r="C200" s="25" t="s">
        <v>26</v>
      </c>
      <c r="D200" s="33" t="s">
        <v>543</v>
      </c>
      <c r="E200" s="33" t="s">
        <v>544</v>
      </c>
      <c r="F200" s="33" t="s">
        <v>544</v>
      </c>
      <c r="G200" s="33" t="s">
        <v>545</v>
      </c>
      <c r="H200" s="33" t="s">
        <v>545</v>
      </c>
      <c r="I200" s="24" t="s">
        <v>546</v>
      </c>
      <c r="J200" s="24" t="s">
        <v>546</v>
      </c>
      <c r="K200" s="26" t="s">
        <v>320</v>
      </c>
      <c r="L200" s="26" t="s">
        <v>339</v>
      </c>
      <c r="M200" s="26">
        <v>1</v>
      </c>
      <c r="N200" s="28">
        <v>285.70999999999998</v>
      </c>
      <c r="O200" s="28">
        <f t="shared" si="3"/>
        <v>285.70999999999998</v>
      </c>
      <c r="P200" s="26" t="s">
        <v>15</v>
      </c>
      <c r="Q200" s="29" t="s">
        <v>331</v>
      </c>
      <c r="R200" s="30" t="s">
        <v>332</v>
      </c>
      <c r="S200" s="25">
        <v>0</v>
      </c>
    </row>
    <row r="201" spans="1:19" ht="63.75" customHeight="1">
      <c r="A201" s="25">
        <v>22</v>
      </c>
      <c r="B201" s="24" t="s">
        <v>52</v>
      </c>
      <c r="C201" s="25" t="s">
        <v>26</v>
      </c>
      <c r="D201" s="24" t="s">
        <v>547</v>
      </c>
      <c r="E201" s="24" t="s">
        <v>548</v>
      </c>
      <c r="F201" s="24" t="s">
        <v>548</v>
      </c>
      <c r="G201" s="24" t="s">
        <v>549</v>
      </c>
      <c r="H201" s="24" t="s">
        <v>549</v>
      </c>
      <c r="I201" s="24" t="s">
        <v>550</v>
      </c>
      <c r="J201" s="24" t="s">
        <v>550</v>
      </c>
      <c r="K201" s="26" t="s">
        <v>320</v>
      </c>
      <c r="L201" s="26" t="s">
        <v>339</v>
      </c>
      <c r="M201" s="26">
        <v>50</v>
      </c>
      <c r="N201" s="28">
        <v>1294.6400000000001</v>
      </c>
      <c r="O201" s="28">
        <f t="shared" si="3"/>
        <v>64732.000000000007</v>
      </c>
      <c r="P201" s="26" t="s">
        <v>15</v>
      </c>
      <c r="Q201" s="29" t="s">
        <v>331</v>
      </c>
      <c r="R201" s="30" t="s">
        <v>332</v>
      </c>
      <c r="S201" s="25">
        <v>0</v>
      </c>
    </row>
    <row r="202" spans="1:19" ht="63.75" customHeight="1">
      <c r="A202" s="25">
        <v>23</v>
      </c>
      <c r="B202" s="24" t="s">
        <v>52</v>
      </c>
      <c r="C202" s="25" t="s">
        <v>26</v>
      </c>
      <c r="D202" s="24" t="s">
        <v>551</v>
      </c>
      <c r="E202" s="24" t="s">
        <v>552</v>
      </c>
      <c r="F202" s="24" t="s">
        <v>552</v>
      </c>
      <c r="G202" s="33" t="s">
        <v>553</v>
      </c>
      <c r="H202" s="24" t="s">
        <v>553</v>
      </c>
      <c r="I202" s="24" t="s">
        <v>554</v>
      </c>
      <c r="J202" s="24" t="s">
        <v>554</v>
      </c>
      <c r="K202" s="26" t="s">
        <v>320</v>
      </c>
      <c r="L202" s="26" t="s">
        <v>339</v>
      </c>
      <c r="M202" s="26">
        <v>50</v>
      </c>
      <c r="N202" s="28">
        <v>1258.93</v>
      </c>
      <c r="O202" s="28">
        <f t="shared" si="3"/>
        <v>62946.5</v>
      </c>
      <c r="P202" s="26" t="s">
        <v>15</v>
      </c>
      <c r="Q202" s="29" t="s">
        <v>331</v>
      </c>
      <c r="R202" s="30" t="s">
        <v>332</v>
      </c>
      <c r="S202" s="25">
        <v>0</v>
      </c>
    </row>
    <row r="203" spans="1:19" ht="63.75" customHeight="1">
      <c r="A203" s="25">
        <v>24</v>
      </c>
      <c r="B203" s="24" t="s">
        <v>52</v>
      </c>
      <c r="C203" s="25" t="s">
        <v>26</v>
      </c>
      <c r="D203" s="24" t="s">
        <v>551</v>
      </c>
      <c r="E203" s="24" t="s">
        <v>552</v>
      </c>
      <c r="F203" s="24" t="s">
        <v>552</v>
      </c>
      <c r="G203" s="33" t="s">
        <v>553</v>
      </c>
      <c r="H203" s="24" t="s">
        <v>553</v>
      </c>
      <c r="I203" s="24" t="s">
        <v>555</v>
      </c>
      <c r="J203" s="24" t="s">
        <v>555</v>
      </c>
      <c r="K203" s="26" t="s">
        <v>320</v>
      </c>
      <c r="L203" s="26" t="s">
        <v>340</v>
      </c>
      <c r="M203" s="26">
        <v>10</v>
      </c>
      <c r="N203" s="28">
        <f>ROUND(2560/1.12,2)</f>
        <v>2285.71</v>
      </c>
      <c r="O203" s="28">
        <f t="shared" si="3"/>
        <v>22857.1</v>
      </c>
      <c r="P203" s="26" t="s">
        <v>15</v>
      </c>
      <c r="Q203" s="29" t="s">
        <v>331</v>
      </c>
      <c r="R203" s="30" t="s">
        <v>332</v>
      </c>
      <c r="S203" s="25">
        <v>0</v>
      </c>
    </row>
    <row r="204" spans="1:19" ht="63.75" customHeight="1">
      <c r="A204" s="25">
        <v>25</v>
      </c>
      <c r="B204" s="24" t="s">
        <v>52</v>
      </c>
      <c r="C204" s="25" t="s">
        <v>26</v>
      </c>
      <c r="D204" s="24" t="s">
        <v>556</v>
      </c>
      <c r="E204" s="24" t="s">
        <v>557</v>
      </c>
      <c r="F204" s="24" t="s">
        <v>557</v>
      </c>
      <c r="G204" s="33" t="s">
        <v>558</v>
      </c>
      <c r="H204" s="24" t="s">
        <v>558</v>
      </c>
      <c r="I204" s="24" t="s">
        <v>557</v>
      </c>
      <c r="J204" s="24" t="s">
        <v>557</v>
      </c>
      <c r="K204" s="26" t="s">
        <v>320</v>
      </c>
      <c r="L204" s="26" t="s">
        <v>339</v>
      </c>
      <c r="M204" s="26">
        <v>50</v>
      </c>
      <c r="N204" s="28">
        <v>116.07</v>
      </c>
      <c r="O204" s="28">
        <f t="shared" si="3"/>
        <v>5803.5</v>
      </c>
      <c r="P204" s="26" t="s">
        <v>15</v>
      </c>
      <c r="Q204" s="29" t="s">
        <v>331</v>
      </c>
      <c r="R204" s="30" t="s">
        <v>332</v>
      </c>
      <c r="S204" s="25">
        <v>0</v>
      </c>
    </row>
    <row r="205" spans="1:19" ht="63.75" customHeight="1">
      <c r="A205" s="25">
        <v>26</v>
      </c>
      <c r="B205" s="24" t="s">
        <v>52</v>
      </c>
      <c r="C205" s="25" t="s">
        <v>26</v>
      </c>
      <c r="D205" s="33" t="s">
        <v>559</v>
      </c>
      <c r="E205" s="33" t="s">
        <v>560</v>
      </c>
      <c r="F205" s="33" t="s">
        <v>560</v>
      </c>
      <c r="G205" s="33" t="s">
        <v>561</v>
      </c>
      <c r="H205" s="33" t="s">
        <v>561</v>
      </c>
      <c r="I205" s="24" t="s">
        <v>562</v>
      </c>
      <c r="J205" s="24" t="s">
        <v>562</v>
      </c>
      <c r="K205" s="26" t="s">
        <v>320</v>
      </c>
      <c r="L205" s="26" t="s">
        <v>339</v>
      </c>
      <c r="M205" s="26">
        <v>75</v>
      </c>
      <c r="N205" s="28">
        <v>558.04</v>
      </c>
      <c r="O205" s="28">
        <f t="shared" si="3"/>
        <v>41853</v>
      </c>
      <c r="P205" s="26" t="s">
        <v>15</v>
      </c>
      <c r="Q205" s="29" t="s">
        <v>331</v>
      </c>
      <c r="R205" s="30" t="s">
        <v>332</v>
      </c>
      <c r="S205" s="25">
        <v>0</v>
      </c>
    </row>
    <row r="206" spans="1:19" ht="63.75" customHeight="1">
      <c r="A206" s="25">
        <v>27</v>
      </c>
      <c r="B206" s="24" t="s">
        <v>52</v>
      </c>
      <c r="C206" s="25" t="s">
        <v>26</v>
      </c>
      <c r="D206" s="24" t="s">
        <v>559</v>
      </c>
      <c r="E206" s="24" t="s">
        <v>560</v>
      </c>
      <c r="F206" s="24" t="s">
        <v>560</v>
      </c>
      <c r="G206" s="33" t="s">
        <v>561</v>
      </c>
      <c r="H206" s="33" t="s">
        <v>561</v>
      </c>
      <c r="I206" s="24" t="s">
        <v>915</v>
      </c>
      <c r="J206" s="24" t="s">
        <v>915</v>
      </c>
      <c r="K206" s="26" t="s">
        <v>320</v>
      </c>
      <c r="L206" s="26" t="s">
        <v>339</v>
      </c>
      <c r="M206" s="26">
        <v>75</v>
      </c>
      <c r="N206" s="28">
        <v>1723.21</v>
      </c>
      <c r="O206" s="28">
        <f t="shared" si="3"/>
        <v>129240.75</v>
      </c>
      <c r="P206" s="26" t="s">
        <v>15</v>
      </c>
      <c r="Q206" s="29" t="s">
        <v>331</v>
      </c>
      <c r="R206" s="30" t="s">
        <v>332</v>
      </c>
      <c r="S206" s="25">
        <v>0</v>
      </c>
    </row>
    <row r="207" spans="1:19" ht="63.75" customHeight="1">
      <c r="A207" s="25">
        <v>28</v>
      </c>
      <c r="B207" s="24" t="s">
        <v>52</v>
      </c>
      <c r="C207" s="25" t="s">
        <v>26</v>
      </c>
      <c r="D207" s="33" t="s">
        <v>559</v>
      </c>
      <c r="E207" s="33" t="s">
        <v>560</v>
      </c>
      <c r="F207" s="33" t="s">
        <v>560</v>
      </c>
      <c r="G207" s="33" t="s">
        <v>561</v>
      </c>
      <c r="H207" s="33" t="s">
        <v>561</v>
      </c>
      <c r="I207" s="24" t="s">
        <v>916</v>
      </c>
      <c r="J207" s="24" t="s">
        <v>916</v>
      </c>
      <c r="K207" s="26" t="s">
        <v>320</v>
      </c>
      <c r="L207" s="26" t="s">
        <v>339</v>
      </c>
      <c r="M207" s="26">
        <v>15</v>
      </c>
      <c r="N207" s="28">
        <v>11254.46</v>
      </c>
      <c r="O207" s="28">
        <f t="shared" si="3"/>
        <v>168816.9</v>
      </c>
      <c r="P207" s="26" t="s">
        <v>15</v>
      </c>
      <c r="Q207" s="29" t="s">
        <v>331</v>
      </c>
      <c r="R207" s="30" t="s">
        <v>332</v>
      </c>
      <c r="S207" s="25">
        <v>0</v>
      </c>
    </row>
    <row r="208" spans="1:19" ht="63.75" customHeight="1">
      <c r="A208" s="25">
        <v>29</v>
      </c>
      <c r="B208" s="24" t="s">
        <v>52</v>
      </c>
      <c r="C208" s="25" t="s">
        <v>26</v>
      </c>
      <c r="D208" s="33" t="s">
        <v>564</v>
      </c>
      <c r="E208" s="33" t="s">
        <v>567</v>
      </c>
      <c r="F208" s="33" t="s">
        <v>567</v>
      </c>
      <c r="G208" s="33" t="s">
        <v>867</v>
      </c>
      <c r="H208" s="33" t="s">
        <v>867</v>
      </c>
      <c r="I208" s="33" t="s">
        <v>563</v>
      </c>
      <c r="J208" s="33" t="s">
        <v>563</v>
      </c>
      <c r="K208" s="26" t="s">
        <v>320</v>
      </c>
      <c r="L208" s="26" t="s">
        <v>339</v>
      </c>
      <c r="M208" s="26">
        <v>400</v>
      </c>
      <c r="N208" s="28">
        <v>33.93</v>
      </c>
      <c r="O208" s="28">
        <f t="shared" si="3"/>
        <v>13572</v>
      </c>
      <c r="P208" s="26" t="s">
        <v>15</v>
      </c>
      <c r="Q208" s="29" t="s">
        <v>331</v>
      </c>
      <c r="R208" s="30" t="s">
        <v>332</v>
      </c>
      <c r="S208" s="25">
        <v>0</v>
      </c>
    </row>
    <row r="209" spans="1:19" ht="63.75" customHeight="1">
      <c r="A209" s="25">
        <v>30</v>
      </c>
      <c r="B209" s="24" t="s">
        <v>52</v>
      </c>
      <c r="C209" s="25" t="s">
        <v>26</v>
      </c>
      <c r="D209" s="24" t="s">
        <v>565</v>
      </c>
      <c r="E209" s="24" t="s">
        <v>567</v>
      </c>
      <c r="F209" s="24" t="s">
        <v>567</v>
      </c>
      <c r="G209" s="33" t="s">
        <v>867</v>
      </c>
      <c r="H209" s="33" t="s">
        <v>867</v>
      </c>
      <c r="I209" s="24" t="s">
        <v>566</v>
      </c>
      <c r="J209" s="24" t="s">
        <v>566</v>
      </c>
      <c r="K209" s="26" t="s">
        <v>320</v>
      </c>
      <c r="L209" s="26" t="s">
        <v>339</v>
      </c>
      <c r="M209" s="26">
        <v>400</v>
      </c>
      <c r="N209" s="28">
        <v>58.04</v>
      </c>
      <c r="O209" s="28">
        <f t="shared" si="3"/>
        <v>23216</v>
      </c>
      <c r="P209" s="26" t="s">
        <v>15</v>
      </c>
      <c r="Q209" s="29" t="s">
        <v>331</v>
      </c>
      <c r="R209" s="30" t="s">
        <v>332</v>
      </c>
      <c r="S209" s="25">
        <v>0</v>
      </c>
    </row>
    <row r="210" spans="1:19" ht="63.75" customHeight="1">
      <c r="A210" s="25">
        <v>31</v>
      </c>
      <c r="B210" s="24" t="s">
        <v>52</v>
      </c>
      <c r="C210" s="25" t="s">
        <v>26</v>
      </c>
      <c r="D210" s="24" t="s">
        <v>565</v>
      </c>
      <c r="E210" s="24" t="s">
        <v>567</v>
      </c>
      <c r="F210" s="24" t="s">
        <v>567</v>
      </c>
      <c r="G210" s="33" t="s">
        <v>867</v>
      </c>
      <c r="H210" s="33" t="s">
        <v>867</v>
      </c>
      <c r="I210" s="24" t="s">
        <v>568</v>
      </c>
      <c r="J210" s="24" t="s">
        <v>568</v>
      </c>
      <c r="K210" s="26" t="s">
        <v>320</v>
      </c>
      <c r="L210" s="26" t="s">
        <v>339</v>
      </c>
      <c r="M210" s="26">
        <v>50</v>
      </c>
      <c r="N210" s="28">
        <v>263.39</v>
      </c>
      <c r="O210" s="28">
        <f t="shared" si="3"/>
        <v>13169.5</v>
      </c>
      <c r="P210" s="26" t="s">
        <v>15</v>
      </c>
      <c r="Q210" s="29" t="s">
        <v>331</v>
      </c>
      <c r="R210" s="30" t="s">
        <v>332</v>
      </c>
      <c r="S210" s="25">
        <v>0</v>
      </c>
    </row>
    <row r="211" spans="1:19" ht="63.75" customHeight="1">
      <c r="A211" s="25">
        <v>32</v>
      </c>
      <c r="B211" s="24" t="s">
        <v>52</v>
      </c>
      <c r="C211" s="25" t="s">
        <v>26</v>
      </c>
      <c r="D211" s="24" t="s">
        <v>569</v>
      </c>
      <c r="E211" s="24" t="s">
        <v>570</v>
      </c>
      <c r="F211" s="24" t="s">
        <v>570</v>
      </c>
      <c r="G211" s="33" t="s">
        <v>868</v>
      </c>
      <c r="H211" s="33" t="s">
        <v>868</v>
      </c>
      <c r="I211" s="33" t="s">
        <v>868</v>
      </c>
      <c r="J211" s="33" t="s">
        <v>868</v>
      </c>
      <c r="K211" s="26" t="s">
        <v>320</v>
      </c>
      <c r="L211" s="26" t="s">
        <v>339</v>
      </c>
      <c r="M211" s="26">
        <v>30</v>
      </c>
      <c r="N211" s="28">
        <f>ROUND(128.57/1.12,2)</f>
        <v>114.79</v>
      </c>
      <c r="O211" s="28">
        <f t="shared" si="3"/>
        <v>3443.7000000000003</v>
      </c>
      <c r="P211" s="26" t="s">
        <v>15</v>
      </c>
      <c r="Q211" s="29" t="s">
        <v>331</v>
      </c>
      <c r="R211" s="30" t="s">
        <v>332</v>
      </c>
      <c r="S211" s="25">
        <v>0</v>
      </c>
    </row>
    <row r="212" spans="1:19" ht="63.75" customHeight="1">
      <c r="A212" s="25">
        <v>33</v>
      </c>
      <c r="B212" s="24" t="s">
        <v>52</v>
      </c>
      <c r="C212" s="25" t="s">
        <v>26</v>
      </c>
      <c r="D212" s="24" t="s">
        <v>571</v>
      </c>
      <c r="E212" s="24" t="s">
        <v>570</v>
      </c>
      <c r="F212" s="24" t="s">
        <v>570</v>
      </c>
      <c r="G212" s="33" t="s">
        <v>869</v>
      </c>
      <c r="H212" s="33" t="s">
        <v>869</v>
      </c>
      <c r="I212" s="33" t="s">
        <v>869</v>
      </c>
      <c r="J212" s="33" t="s">
        <v>869</v>
      </c>
      <c r="K212" s="26" t="s">
        <v>320</v>
      </c>
      <c r="L212" s="26" t="s">
        <v>339</v>
      </c>
      <c r="M212" s="26">
        <v>30</v>
      </c>
      <c r="N212" s="28">
        <f>ROUND(225/1.12,2)</f>
        <v>200.89</v>
      </c>
      <c r="O212" s="28">
        <f t="shared" si="3"/>
        <v>6026.7</v>
      </c>
      <c r="P212" s="26" t="s">
        <v>15</v>
      </c>
      <c r="Q212" s="29" t="s">
        <v>331</v>
      </c>
      <c r="R212" s="30" t="s">
        <v>332</v>
      </c>
      <c r="S212" s="25">
        <v>0</v>
      </c>
    </row>
    <row r="213" spans="1:19" ht="63.75" customHeight="1">
      <c r="A213" s="25">
        <v>34</v>
      </c>
      <c r="B213" s="24" t="s">
        <v>52</v>
      </c>
      <c r="C213" s="25" t="s">
        <v>26</v>
      </c>
      <c r="D213" s="24" t="s">
        <v>572</v>
      </c>
      <c r="E213" s="24" t="s">
        <v>570</v>
      </c>
      <c r="F213" s="24" t="s">
        <v>570</v>
      </c>
      <c r="G213" s="33" t="s">
        <v>870</v>
      </c>
      <c r="H213" s="33" t="s">
        <v>870</v>
      </c>
      <c r="I213" s="33" t="s">
        <v>870</v>
      </c>
      <c r="J213" s="33" t="s">
        <v>870</v>
      </c>
      <c r="K213" s="26" t="s">
        <v>320</v>
      </c>
      <c r="L213" s="26" t="s">
        <v>339</v>
      </c>
      <c r="M213" s="26">
        <v>30</v>
      </c>
      <c r="N213" s="28">
        <f>ROUND(589.29/1.12,2)</f>
        <v>526.15</v>
      </c>
      <c r="O213" s="28">
        <f t="shared" si="3"/>
        <v>15784.5</v>
      </c>
      <c r="P213" s="26" t="s">
        <v>15</v>
      </c>
      <c r="Q213" s="29" t="s">
        <v>331</v>
      </c>
      <c r="R213" s="30" t="s">
        <v>332</v>
      </c>
      <c r="S213" s="25">
        <v>0</v>
      </c>
    </row>
    <row r="214" spans="1:19" ht="63.75" customHeight="1">
      <c r="A214" s="25">
        <v>35</v>
      </c>
      <c r="B214" s="24" t="s">
        <v>52</v>
      </c>
      <c r="C214" s="25" t="s">
        <v>26</v>
      </c>
      <c r="D214" s="33" t="s">
        <v>573</v>
      </c>
      <c r="E214" s="33" t="s">
        <v>570</v>
      </c>
      <c r="F214" s="33" t="s">
        <v>570</v>
      </c>
      <c r="G214" s="33" t="s">
        <v>871</v>
      </c>
      <c r="H214" s="33" t="s">
        <v>871</v>
      </c>
      <c r="I214" s="33" t="s">
        <v>871</v>
      </c>
      <c r="J214" s="33" t="s">
        <v>871</v>
      </c>
      <c r="K214" s="26" t="s">
        <v>320</v>
      </c>
      <c r="L214" s="26" t="s">
        <v>339</v>
      </c>
      <c r="M214" s="26">
        <v>30</v>
      </c>
      <c r="N214" s="28">
        <f>ROUND(857.14/1.12,2)</f>
        <v>765.3</v>
      </c>
      <c r="O214" s="28">
        <f t="shared" si="3"/>
        <v>22959</v>
      </c>
      <c r="P214" s="26" t="s">
        <v>15</v>
      </c>
      <c r="Q214" s="29" t="s">
        <v>331</v>
      </c>
      <c r="R214" s="30" t="s">
        <v>332</v>
      </c>
      <c r="S214" s="25">
        <v>0</v>
      </c>
    </row>
    <row r="215" spans="1:19" ht="63.75" customHeight="1">
      <c r="A215" s="25">
        <v>36</v>
      </c>
      <c r="B215" s="24" t="s">
        <v>52</v>
      </c>
      <c r="C215" s="25" t="s">
        <v>26</v>
      </c>
      <c r="D215" s="33" t="s">
        <v>574</v>
      </c>
      <c r="E215" s="33" t="s">
        <v>575</v>
      </c>
      <c r="F215" s="33" t="s">
        <v>575</v>
      </c>
      <c r="G215" s="33" t="s">
        <v>872</v>
      </c>
      <c r="H215" s="33" t="s">
        <v>872</v>
      </c>
      <c r="I215" s="24" t="s">
        <v>576</v>
      </c>
      <c r="J215" s="24" t="s">
        <v>576</v>
      </c>
      <c r="K215" s="26" t="s">
        <v>320</v>
      </c>
      <c r="L215" s="26" t="s">
        <v>339</v>
      </c>
      <c r="M215" s="26">
        <v>10</v>
      </c>
      <c r="N215" s="28">
        <v>139.38999999999999</v>
      </c>
      <c r="O215" s="28">
        <f t="shared" si="3"/>
        <v>1393.8999999999999</v>
      </c>
      <c r="P215" s="26" t="s">
        <v>15</v>
      </c>
      <c r="Q215" s="29" t="s">
        <v>331</v>
      </c>
      <c r="R215" s="30" t="s">
        <v>332</v>
      </c>
      <c r="S215" s="25">
        <v>0</v>
      </c>
    </row>
    <row r="216" spans="1:19" ht="63.75" customHeight="1">
      <c r="A216" s="25">
        <v>37</v>
      </c>
      <c r="B216" s="24" t="s">
        <v>52</v>
      </c>
      <c r="C216" s="25" t="s">
        <v>26</v>
      </c>
      <c r="D216" s="33" t="s">
        <v>574</v>
      </c>
      <c r="E216" s="24" t="s">
        <v>770</v>
      </c>
      <c r="F216" s="24" t="s">
        <v>770</v>
      </c>
      <c r="G216" s="24" t="s">
        <v>770</v>
      </c>
      <c r="H216" s="24" t="s">
        <v>770</v>
      </c>
      <c r="I216" s="24" t="s">
        <v>771</v>
      </c>
      <c r="J216" s="24" t="s">
        <v>771</v>
      </c>
      <c r="K216" s="26" t="s">
        <v>320</v>
      </c>
      <c r="L216" s="40" t="s">
        <v>715</v>
      </c>
      <c r="M216" s="26">
        <v>20</v>
      </c>
      <c r="N216" s="28">
        <f>ROUND(138.39/1.12,2)</f>
        <v>123.56</v>
      </c>
      <c r="O216" s="28">
        <f t="shared" si="3"/>
        <v>2471.1999999999998</v>
      </c>
      <c r="P216" s="26" t="s">
        <v>15</v>
      </c>
      <c r="Q216" s="29" t="s">
        <v>331</v>
      </c>
      <c r="R216" s="30" t="s">
        <v>332</v>
      </c>
      <c r="S216" s="25">
        <v>0</v>
      </c>
    </row>
    <row r="217" spans="1:19" ht="63.75" customHeight="1">
      <c r="A217" s="25">
        <v>38</v>
      </c>
      <c r="B217" s="24" t="s">
        <v>52</v>
      </c>
      <c r="C217" s="25" t="s">
        <v>26</v>
      </c>
      <c r="D217" s="33" t="s">
        <v>574</v>
      </c>
      <c r="E217" s="24" t="s">
        <v>772</v>
      </c>
      <c r="F217" s="24" t="s">
        <v>772</v>
      </c>
      <c r="G217" s="24" t="s">
        <v>772</v>
      </c>
      <c r="H217" s="24" t="s">
        <v>772</v>
      </c>
      <c r="I217" s="24" t="s">
        <v>773</v>
      </c>
      <c r="J217" s="24" t="s">
        <v>773</v>
      </c>
      <c r="K217" s="26" t="s">
        <v>320</v>
      </c>
      <c r="L217" s="40" t="s">
        <v>715</v>
      </c>
      <c r="M217" s="26">
        <v>10</v>
      </c>
      <c r="N217" s="28">
        <v>339.29</v>
      </c>
      <c r="O217" s="28">
        <f t="shared" si="3"/>
        <v>3392.9</v>
      </c>
      <c r="P217" s="26" t="s">
        <v>15</v>
      </c>
      <c r="Q217" s="29" t="s">
        <v>331</v>
      </c>
      <c r="R217" s="30" t="s">
        <v>332</v>
      </c>
      <c r="S217" s="25">
        <v>0</v>
      </c>
    </row>
    <row r="218" spans="1:19" ht="63.75" customHeight="1">
      <c r="A218" s="25">
        <v>39</v>
      </c>
      <c r="B218" s="24" t="s">
        <v>52</v>
      </c>
      <c r="C218" s="25" t="s">
        <v>26</v>
      </c>
      <c r="D218" s="24" t="s">
        <v>577</v>
      </c>
      <c r="E218" s="24" t="s">
        <v>578</v>
      </c>
      <c r="F218" s="24" t="s">
        <v>578</v>
      </c>
      <c r="G218" s="24" t="s">
        <v>579</v>
      </c>
      <c r="H218" s="24" t="s">
        <v>579</v>
      </c>
      <c r="I218" s="24" t="s">
        <v>580</v>
      </c>
      <c r="J218" s="24" t="s">
        <v>580</v>
      </c>
      <c r="K218" s="26" t="s">
        <v>320</v>
      </c>
      <c r="L218" s="26" t="s">
        <v>532</v>
      </c>
      <c r="M218" s="26">
        <v>200</v>
      </c>
      <c r="N218" s="28">
        <v>93.75</v>
      </c>
      <c r="O218" s="28">
        <f t="shared" si="3"/>
        <v>18750</v>
      </c>
      <c r="P218" s="26" t="s">
        <v>15</v>
      </c>
      <c r="Q218" s="29" t="s">
        <v>331</v>
      </c>
      <c r="R218" s="30" t="s">
        <v>332</v>
      </c>
      <c r="S218" s="25">
        <v>0</v>
      </c>
    </row>
    <row r="219" spans="1:19" ht="63.75" customHeight="1">
      <c r="A219" s="25">
        <v>40</v>
      </c>
      <c r="B219" s="24" t="s">
        <v>52</v>
      </c>
      <c r="C219" s="25" t="s">
        <v>26</v>
      </c>
      <c r="D219" s="33" t="s">
        <v>581</v>
      </c>
      <c r="E219" s="33" t="s">
        <v>582</v>
      </c>
      <c r="F219" s="33" t="s">
        <v>582</v>
      </c>
      <c r="G219" s="26" t="s">
        <v>583</v>
      </c>
      <c r="H219" s="26" t="s">
        <v>583</v>
      </c>
      <c r="I219" s="33" t="s">
        <v>582</v>
      </c>
      <c r="J219" s="33" t="s">
        <v>582</v>
      </c>
      <c r="K219" s="26" t="s">
        <v>320</v>
      </c>
      <c r="L219" s="26" t="s">
        <v>339</v>
      </c>
      <c r="M219" s="26">
        <v>10</v>
      </c>
      <c r="N219" s="28">
        <v>383.93</v>
      </c>
      <c r="O219" s="28">
        <f t="shared" si="3"/>
        <v>3839.3</v>
      </c>
      <c r="P219" s="26" t="s">
        <v>15</v>
      </c>
      <c r="Q219" s="29" t="s">
        <v>331</v>
      </c>
      <c r="R219" s="30" t="s">
        <v>332</v>
      </c>
      <c r="S219" s="25">
        <v>0</v>
      </c>
    </row>
    <row r="220" spans="1:19" ht="63.75" customHeight="1">
      <c r="A220" s="25">
        <v>41</v>
      </c>
      <c r="B220" s="24" t="s">
        <v>52</v>
      </c>
      <c r="C220" s="25" t="s">
        <v>26</v>
      </c>
      <c r="D220" s="24" t="s">
        <v>584</v>
      </c>
      <c r="E220" s="24" t="s">
        <v>585</v>
      </c>
      <c r="F220" s="24" t="s">
        <v>585</v>
      </c>
      <c r="G220" s="24" t="s">
        <v>586</v>
      </c>
      <c r="H220" s="24" t="s">
        <v>586</v>
      </c>
      <c r="I220" s="24" t="s">
        <v>587</v>
      </c>
      <c r="J220" s="24" t="s">
        <v>587</v>
      </c>
      <c r="K220" s="26" t="s">
        <v>320</v>
      </c>
      <c r="L220" s="26" t="s">
        <v>339</v>
      </c>
      <c r="M220" s="26">
        <v>30</v>
      </c>
      <c r="N220" s="28">
        <v>647.32000000000005</v>
      </c>
      <c r="O220" s="28">
        <f t="shared" si="3"/>
        <v>19419.600000000002</v>
      </c>
      <c r="P220" s="26" t="s">
        <v>15</v>
      </c>
      <c r="Q220" s="29" t="s">
        <v>331</v>
      </c>
      <c r="R220" s="30" t="s">
        <v>332</v>
      </c>
      <c r="S220" s="25">
        <v>0</v>
      </c>
    </row>
    <row r="221" spans="1:19" ht="63.75" customHeight="1">
      <c r="A221" s="25">
        <v>42</v>
      </c>
      <c r="B221" s="24" t="s">
        <v>52</v>
      </c>
      <c r="C221" s="25" t="s">
        <v>26</v>
      </c>
      <c r="D221" s="24" t="s">
        <v>584</v>
      </c>
      <c r="E221" s="24" t="s">
        <v>585</v>
      </c>
      <c r="F221" s="24" t="s">
        <v>585</v>
      </c>
      <c r="G221" s="24" t="s">
        <v>586</v>
      </c>
      <c r="H221" s="24" t="s">
        <v>586</v>
      </c>
      <c r="I221" s="24" t="s">
        <v>588</v>
      </c>
      <c r="J221" s="24" t="s">
        <v>588</v>
      </c>
      <c r="K221" s="26" t="s">
        <v>320</v>
      </c>
      <c r="L221" s="26" t="s">
        <v>339</v>
      </c>
      <c r="M221" s="26">
        <v>20</v>
      </c>
      <c r="N221" s="28">
        <v>107.14</v>
      </c>
      <c r="O221" s="28">
        <f t="shared" si="3"/>
        <v>2142.8000000000002</v>
      </c>
      <c r="P221" s="26" t="s">
        <v>15</v>
      </c>
      <c r="Q221" s="29" t="s">
        <v>331</v>
      </c>
      <c r="R221" s="30" t="s">
        <v>332</v>
      </c>
      <c r="S221" s="25">
        <v>0</v>
      </c>
    </row>
    <row r="222" spans="1:19" ht="63.75" customHeight="1">
      <c r="A222" s="25">
        <v>43</v>
      </c>
      <c r="B222" s="24" t="s">
        <v>52</v>
      </c>
      <c r="C222" s="25" t="s">
        <v>26</v>
      </c>
      <c r="D222" s="24" t="s">
        <v>589</v>
      </c>
      <c r="E222" s="24" t="s">
        <v>590</v>
      </c>
      <c r="F222" s="24" t="s">
        <v>590</v>
      </c>
      <c r="G222" s="24" t="s">
        <v>591</v>
      </c>
      <c r="H222" s="24" t="s">
        <v>591</v>
      </c>
      <c r="I222" s="24" t="s">
        <v>592</v>
      </c>
      <c r="J222" s="24" t="s">
        <v>592</v>
      </c>
      <c r="K222" s="26" t="s">
        <v>320</v>
      </c>
      <c r="L222" s="26" t="s">
        <v>339</v>
      </c>
      <c r="M222" s="26">
        <v>60</v>
      </c>
      <c r="N222" s="28">
        <f>ROUND(156.25/1.12,2)</f>
        <v>139.51</v>
      </c>
      <c r="O222" s="28">
        <f t="shared" si="3"/>
        <v>8370.5999999999985</v>
      </c>
      <c r="P222" s="26" t="s">
        <v>15</v>
      </c>
      <c r="Q222" s="29" t="s">
        <v>331</v>
      </c>
      <c r="R222" s="30" t="s">
        <v>332</v>
      </c>
      <c r="S222" s="25">
        <v>0</v>
      </c>
    </row>
    <row r="223" spans="1:19" ht="63.75" customHeight="1">
      <c r="A223" s="25">
        <v>44</v>
      </c>
      <c r="B223" s="24" t="s">
        <v>52</v>
      </c>
      <c r="C223" s="25" t="s">
        <v>26</v>
      </c>
      <c r="D223" s="33" t="s">
        <v>593</v>
      </c>
      <c r="E223" s="33" t="s">
        <v>594</v>
      </c>
      <c r="F223" s="33" t="s">
        <v>594</v>
      </c>
      <c r="G223" s="33" t="s">
        <v>594</v>
      </c>
      <c r="H223" s="33" t="s">
        <v>594</v>
      </c>
      <c r="I223" s="24" t="s">
        <v>595</v>
      </c>
      <c r="J223" s="24" t="s">
        <v>595</v>
      </c>
      <c r="K223" s="26" t="s">
        <v>320</v>
      </c>
      <c r="L223" s="26" t="s">
        <v>339</v>
      </c>
      <c r="M223" s="26">
        <v>50</v>
      </c>
      <c r="N223" s="28">
        <v>223.21</v>
      </c>
      <c r="O223" s="28">
        <f t="shared" si="3"/>
        <v>11160.5</v>
      </c>
      <c r="P223" s="26" t="s">
        <v>15</v>
      </c>
      <c r="Q223" s="29" t="s">
        <v>331</v>
      </c>
      <c r="R223" s="30" t="s">
        <v>332</v>
      </c>
      <c r="S223" s="25">
        <v>0</v>
      </c>
    </row>
    <row r="224" spans="1:19" ht="63.75" customHeight="1">
      <c r="A224" s="25">
        <v>45</v>
      </c>
      <c r="B224" s="24" t="s">
        <v>52</v>
      </c>
      <c r="C224" s="25" t="s">
        <v>26</v>
      </c>
      <c r="D224" s="33" t="s">
        <v>596</v>
      </c>
      <c r="E224" s="33" t="s">
        <v>597</v>
      </c>
      <c r="F224" s="33" t="s">
        <v>597</v>
      </c>
      <c r="G224" s="24" t="s">
        <v>858</v>
      </c>
      <c r="H224" s="24" t="s">
        <v>858</v>
      </c>
      <c r="I224" s="24" t="s">
        <v>598</v>
      </c>
      <c r="J224" s="24" t="s">
        <v>598</v>
      </c>
      <c r="K224" s="26" t="s">
        <v>320</v>
      </c>
      <c r="L224" s="26" t="s">
        <v>339</v>
      </c>
      <c r="M224" s="26">
        <v>5</v>
      </c>
      <c r="N224" s="28">
        <f>ROUND(220/1.12,2)</f>
        <v>196.43</v>
      </c>
      <c r="O224" s="28">
        <f t="shared" si="3"/>
        <v>982.15000000000009</v>
      </c>
      <c r="P224" s="26" t="s">
        <v>15</v>
      </c>
      <c r="Q224" s="29" t="s">
        <v>331</v>
      </c>
      <c r="R224" s="30" t="s">
        <v>332</v>
      </c>
      <c r="S224" s="25">
        <v>0</v>
      </c>
    </row>
    <row r="225" spans="1:19" ht="63.75" customHeight="1">
      <c r="A225" s="25">
        <v>46</v>
      </c>
      <c r="B225" s="24" t="s">
        <v>52</v>
      </c>
      <c r="C225" s="25" t="s">
        <v>26</v>
      </c>
      <c r="D225" s="33" t="s">
        <v>599</v>
      </c>
      <c r="E225" s="33" t="s">
        <v>600</v>
      </c>
      <c r="F225" s="33" t="s">
        <v>600</v>
      </c>
      <c r="G225" s="24" t="s">
        <v>601</v>
      </c>
      <c r="H225" s="24" t="s">
        <v>601</v>
      </c>
      <c r="I225" s="24" t="s">
        <v>601</v>
      </c>
      <c r="J225" s="24" t="s">
        <v>601</v>
      </c>
      <c r="K225" s="26" t="s">
        <v>320</v>
      </c>
      <c r="L225" s="26" t="s">
        <v>339</v>
      </c>
      <c r="M225" s="26">
        <v>30</v>
      </c>
      <c r="N225" s="28">
        <f>ROUND(212.5/1.12,2)</f>
        <v>189.73</v>
      </c>
      <c r="O225" s="28">
        <f t="shared" si="3"/>
        <v>5691.9</v>
      </c>
      <c r="P225" s="26" t="s">
        <v>15</v>
      </c>
      <c r="Q225" s="29" t="s">
        <v>331</v>
      </c>
      <c r="R225" s="30" t="s">
        <v>332</v>
      </c>
      <c r="S225" s="25">
        <v>0</v>
      </c>
    </row>
    <row r="226" spans="1:19" ht="63.75" customHeight="1">
      <c r="A226" s="25">
        <v>47</v>
      </c>
      <c r="B226" s="24" t="s">
        <v>52</v>
      </c>
      <c r="C226" s="25" t="s">
        <v>26</v>
      </c>
      <c r="D226" s="24" t="s">
        <v>602</v>
      </c>
      <c r="E226" s="24" t="s">
        <v>603</v>
      </c>
      <c r="F226" s="24" t="s">
        <v>603</v>
      </c>
      <c r="G226" s="24" t="s">
        <v>604</v>
      </c>
      <c r="H226" s="24" t="s">
        <v>604</v>
      </c>
      <c r="I226" s="24" t="s">
        <v>604</v>
      </c>
      <c r="J226" s="24" t="s">
        <v>604</v>
      </c>
      <c r="K226" s="26" t="s">
        <v>320</v>
      </c>
      <c r="L226" s="26" t="s">
        <v>339</v>
      </c>
      <c r="M226" s="26">
        <v>50</v>
      </c>
      <c r="N226" s="28">
        <f>ROUND(345/1.12,2)</f>
        <v>308.04000000000002</v>
      </c>
      <c r="O226" s="28">
        <f t="shared" si="3"/>
        <v>15402.000000000002</v>
      </c>
      <c r="P226" s="26" t="s">
        <v>15</v>
      </c>
      <c r="Q226" s="29" t="s">
        <v>331</v>
      </c>
      <c r="R226" s="30" t="s">
        <v>332</v>
      </c>
      <c r="S226" s="25">
        <v>0</v>
      </c>
    </row>
    <row r="227" spans="1:19" ht="63.75" customHeight="1">
      <c r="A227" s="25">
        <v>48</v>
      </c>
      <c r="B227" s="24" t="s">
        <v>52</v>
      </c>
      <c r="C227" s="25" t="s">
        <v>26</v>
      </c>
      <c r="D227" s="33" t="s">
        <v>605</v>
      </c>
      <c r="E227" s="33" t="s">
        <v>606</v>
      </c>
      <c r="F227" s="33" t="s">
        <v>607</v>
      </c>
      <c r="G227" s="24" t="s">
        <v>608</v>
      </c>
      <c r="H227" s="24" t="s">
        <v>608</v>
      </c>
      <c r="I227" s="24" t="s">
        <v>609</v>
      </c>
      <c r="J227" s="24" t="s">
        <v>609</v>
      </c>
      <c r="K227" s="26" t="s">
        <v>320</v>
      </c>
      <c r="L227" s="26" t="s">
        <v>339</v>
      </c>
      <c r="M227" s="26">
        <v>50</v>
      </c>
      <c r="N227" s="28">
        <v>76.790000000000006</v>
      </c>
      <c r="O227" s="28">
        <f t="shared" si="3"/>
        <v>3839.5000000000005</v>
      </c>
      <c r="P227" s="26" t="s">
        <v>15</v>
      </c>
      <c r="Q227" s="29" t="s">
        <v>331</v>
      </c>
      <c r="R227" s="30" t="s">
        <v>332</v>
      </c>
      <c r="S227" s="25">
        <v>0</v>
      </c>
    </row>
    <row r="228" spans="1:19" ht="63.75" customHeight="1">
      <c r="A228" s="25">
        <v>49</v>
      </c>
      <c r="B228" s="24" t="s">
        <v>52</v>
      </c>
      <c r="C228" s="25" t="s">
        <v>26</v>
      </c>
      <c r="D228" s="33" t="s">
        <v>610</v>
      </c>
      <c r="E228" s="33" t="s">
        <v>606</v>
      </c>
      <c r="F228" s="33" t="s">
        <v>611</v>
      </c>
      <c r="G228" s="24" t="s">
        <v>612</v>
      </c>
      <c r="H228" s="24" t="s">
        <v>612</v>
      </c>
      <c r="I228" s="24" t="s">
        <v>612</v>
      </c>
      <c r="J228" s="24" t="s">
        <v>612</v>
      </c>
      <c r="K228" s="26" t="s">
        <v>320</v>
      </c>
      <c r="L228" s="26" t="s">
        <v>339</v>
      </c>
      <c r="M228" s="26">
        <v>30</v>
      </c>
      <c r="N228" s="28">
        <f>ROUND(147.32/1.12,2)</f>
        <v>131.54</v>
      </c>
      <c r="O228" s="28">
        <f t="shared" si="3"/>
        <v>3946.2</v>
      </c>
      <c r="P228" s="26" t="s">
        <v>15</v>
      </c>
      <c r="Q228" s="29" t="s">
        <v>331</v>
      </c>
      <c r="R228" s="30" t="s">
        <v>332</v>
      </c>
      <c r="S228" s="25">
        <v>0</v>
      </c>
    </row>
    <row r="229" spans="1:19" ht="63.75" customHeight="1">
      <c r="A229" s="25">
        <v>50</v>
      </c>
      <c r="B229" s="24" t="s">
        <v>52</v>
      </c>
      <c r="C229" s="25" t="s">
        <v>26</v>
      </c>
      <c r="D229" s="33" t="s">
        <v>613</v>
      </c>
      <c r="E229" s="33" t="s">
        <v>614</v>
      </c>
      <c r="F229" s="33" t="s">
        <v>614</v>
      </c>
      <c r="G229" s="24" t="s">
        <v>615</v>
      </c>
      <c r="H229" s="24" t="s">
        <v>615</v>
      </c>
      <c r="I229" s="24" t="s">
        <v>615</v>
      </c>
      <c r="J229" s="24" t="s">
        <v>615</v>
      </c>
      <c r="K229" s="26" t="s">
        <v>320</v>
      </c>
      <c r="L229" s="26" t="s">
        <v>339</v>
      </c>
      <c r="M229" s="26">
        <v>30</v>
      </c>
      <c r="N229" s="28">
        <f>ROUND(1598.21/1.12,2)</f>
        <v>1426.97</v>
      </c>
      <c r="O229" s="28">
        <f t="shared" si="3"/>
        <v>42809.1</v>
      </c>
      <c r="P229" s="26" t="s">
        <v>15</v>
      </c>
      <c r="Q229" s="29" t="s">
        <v>331</v>
      </c>
      <c r="R229" s="30" t="s">
        <v>332</v>
      </c>
      <c r="S229" s="25">
        <v>0</v>
      </c>
    </row>
    <row r="230" spans="1:19" ht="63.75" customHeight="1">
      <c r="A230" s="25">
        <v>51</v>
      </c>
      <c r="B230" s="24" t="s">
        <v>52</v>
      </c>
      <c r="C230" s="25" t="s">
        <v>26</v>
      </c>
      <c r="D230" s="24" t="s">
        <v>616</v>
      </c>
      <c r="E230" s="24" t="s">
        <v>617</v>
      </c>
      <c r="F230" s="24" t="s">
        <v>617</v>
      </c>
      <c r="G230" s="24" t="s">
        <v>618</v>
      </c>
      <c r="H230" s="24" t="s">
        <v>618</v>
      </c>
      <c r="I230" s="24" t="s">
        <v>619</v>
      </c>
      <c r="J230" s="24" t="s">
        <v>619</v>
      </c>
      <c r="K230" s="26" t="s">
        <v>320</v>
      </c>
      <c r="L230" s="26" t="s">
        <v>339</v>
      </c>
      <c r="M230" s="26">
        <v>50</v>
      </c>
      <c r="N230" s="28">
        <f>ROUND(397.32/1.12,2)</f>
        <v>354.75</v>
      </c>
      <c r="O230" s="28">
        <f t="shared" si="3"/>
        <v>17737.5</v>
      </c>
      <c r="P230" s="26" t="s">
        <v>15</v>
      </c>
      <c r="Q230" s="29" t="s">
        <v>331</v>
      </c>
      <c r="R230" s="30" t="s">
        <v>332</v>
      </c>
      <c r="S230" s="25">
        <v>0</v>
      </c>
    </row>
    <row r="231" spans="1:19" ht="63.75" customHeight="1">
      <c r="A231" s="25">
        <v>52</v>
      </c>
      <c r="B231" s="24" t="s">
        <v>52</v>
      </c>
      <c r="C231" s="25" t="s">
        <v>26</v>
      </c>
      <c r="D231" s="24" t="s">
        <v>616</v>
      </c>
      <c r="E231" s="24" t="s">
        <v>617</v>
      </c>
      <c r="F231" s="24" t="s">
        <v>617</v>
      </c>
      <c r="G231" s="24" t="s">
        <v>618</v>
      </c>
      <c r="H231" s="24" t="s">
        <v>618</v>
      </c>
      <c r="I231" s="24" t="s">
        <v>620</v>
      </c>
      <c r="J231" s="24" t="s">
        <v>620</v>
      </c>
      <c r="K231" s="26" t="s">
        <v>320</v>
      </c>
      <c r="L231" s="26" t="s">
        <v>339</v>
      </c>
      <c r="M231" s="26">
        <v>20</v>
      </c>
      <c r="N231" s="28">
        <f>ROUND(26.79/1.12,2)</f>
        <v>23.92</v>
      </c>
      <c r="O231" s="28">
        <f t="shared" si="3"/>
        <v>478.40000000000003</v>
      </c>
      <c r="P231" s="26" t="s">
        <v>15</v>
      </c>
      <c r="Q231" s="29" t="s">
        <v>331</v>
      </c>
      <c r="R231" s="30" t="s">
        <v>332</v>
      </c>
      <c r="S231" s="25">
        <v>0</v>
      </c>
    </row>
    <row r="232" spans="1:19" ht="63.75" customHeight="1">
      <c r="A232" s="25">
        <v>53</v>
      </c>
      <c r="B232" s="24" t="s">
        <v>52</v>
      </c>
      <c r="C232" s="25" t="s">
        <v>26</v>
      </c>
      <c r="D232" s="24" t="s">
        <v>616</v>
      </c>
      <c r="E232" s="24" t="s">
        <v>617</v>
      </c>
      <c r="F232" s="24" t="s">
        <v>617</v>
      </c>
      <c r="G232" s="24" t="s">
        <v>621</v>
      </c>
      <c r="H232" s="24" t="s">
        <v>621</v>
      </c>
      <c r="I232" s="24" t="s">
        <v>622</v>
      </c>
      <c r="J232" s="24" t="s">
        <v>622</v>
      </c>
      <c r="K232" s="26" t="s">
        <v>320</v>
      </c>
      <c r="L232" s="26" t="s">
        <v>339</v>
      </c>
      <c r="M232" s="26">
        <v>50</v>
      </c>
      <c r="N232" s="28">
        <v>157.13999999999999</v>
      </c>
      <c r="O232" s="28">
        <f t="shared" si="3"/>
        <v>7856.9999999999991</v>
      </c>
      <c r="P232" s="26" t="s">
        <v>15</v>
      </c>
      <c r="Q232" s="29" t="s">
        <v>331</v>
      </c>
      <c r="R232" s="30" t="s">
        <v>332</v>
      </c>
      <c r="S232" s="25">
        <v>0</v>
      </c>
    </row>
    <row r="233" spans="1:19" ht="63.75" customHeight="1">
      <c r="A233" s="25">
        <v>54</v>
      </c>
      <c r="B233" s="24" t="s">
        <v>52</v>
      </c>
      <c r="C233" s="25" t="s">
        <v>26</v>
      </c>
      <c r="D233" s="24" t="s">
        <v>616</v>
      </c>
      <c r="E233" s="24" t="s">
        <v>617</v>
      </c>
      <c r="F233" s="24" t="s">
        <v>617</v>
      </c>
      <c r="G233" s="24" t="s">
        <v>623</v>
      </c>
      <c r="H233" s="24" t="s">
        <v>623</v>
      </c>
      <c r="I233" s="24" t="s">
        <v>624</v>
      </c>
      <c r="J233" s="24" t="s">
        <v>624</v>
      </c>
      <c r="K233" s="26" t="s">
        <v>320</v>
      </c>
      <c r="L233" s="26" t="s">
        <v>339</v>
      </c>
      <c r="M233" s="26">
        <v>5</v>
      </c>
      <c r="N233" s="28">
        <v>809.82</v>
      </c>
      <c r="O233" s="28">
        <f t="shared" si="3"/>
        <v>4049.1000000000004</v>
      </c>
      <c r="P233" s="26" t="s">
        <v>15</v>
      </c>
      <c r="Q233" s="29" t="s">
        <v>331</v>
      </c>
      <c r="R233" s="30" t="s">
        <v>332</v>
      </c>
      <c r="S233" s="25">
        <v>0</v>
      </c>
    </row>
    <row r="234" spans="1:19" ht="63.75" customHeight="1">
      <c r="A234" s="25">
        <v>55</v>
      </c>
      <c r="B234" s="24" t="s">
        <v>52</v>
      </c>
      <c r="C234" s="25" t="s">
        <v>26</v>
      </c>
      <c r="D234" s="33" t="s">
        <v>625</v>
      </c>
      <c r="E234" s="33" t="s">
        <v>626</v>
      </c>
      <c r="F234" s="33" t="s">
        <v>626</v>
      </c>
      <c r="G234" s="33" t="s">
        <v>627</v>
      </c>
      <c r="H234" s="33" t="s">
        <v>627</v>
      </c>
      <c r="I234" s="33" t="s">
        <v>922</v>
      </c>
      <c r="J234" s="33" t="s">
        <v>922</v>
      </c>
      <c r="K234" s="26" t="s">
        <v>320</v>
      </c>
      <c r="L234" s="26" t="s">
        <v>339</v>
      </c>
      <c r="M234" s="26">
        <v>5</v>
      </c>
      <c r="N234" s="28">
        <v>275</v>
      </c>
      <c r="O234" s="28">
        <f t="shared" si="3"/>
        <v>1375</v>
      </c>
      <c r="P234" s="26" t="s">
        <v>15</v>
      </c>
      <c r="Q234" s="29" t="s">
        <v>331</v>
      </c>
      <c r="R234" s="30" t="s">
        <v>332</v>
      </c>
      <c r="S234" s="25">
        <v>0</v>
      </c>
    </row>
    <row r="235" spans="1:19" ht="63.75" customHeight="1">
      <c r="A235" s="25">
        <v>56</v>
      </c>
      <c r="B235" s="24" t="s">
        <v>52</v>
      </c>
      <c r="C235" s="25" t="s">
        <v>26</v>
      </c>
      <c r="D235" s="33" t="s">
        <v>628</v>
      </c>
      <c r="E235" s="33" t="s">
        <v>629</v>
      </c>
      <c r="F235" s="33" t="s">
        <v>629</v>
      </c>
      <c r="G235" s="33" t="s">
        <v>879</v>
      </c>
      <c r="H235" s="33" t="s">
        <v>880</v>
      </c>
      <c r="I235" s="24" t="s">
        <v>630</v>
      </c>
      <c r="J235" s="24" t="s">
        <v>630</v>
      </c>
      <c r="K235" s="26" t="s">
        <v>320</v>
      </c>
      <c r="L235" s="26" t="s">
        <v>339</v>
      </c>
      <c r="M235" s="26">
        <v>150</v>
      </c>
      <c r="N235" s="28">
        <v>441.96</v>
      </c>
      <c r="O235" s="28">
        <f t="shared" si="3"/>
        <v>66294</v>
      </c>
      <c r="P235" s="26" t="s">
        <v>15</v>
      </c>
      <c r="Q235" s="29" t="s">
        <v>331</v>
      </c>
      <c r="R235" s="30" t="s">
        <v>332</v>
      </c>
      <c r="S235" s="25">
        <v>0</v>
      </c>
    </row>
    <row r="236" spans="1:19" ht="63.75" customHeight="1">
      <c r="A236" s="25">
        <v>57</v>
      </c>
      <c r="B236" s="24" t="s">
        <v>52</v>
      </c>
      <c r="C236" s="25" t="s">
        <v>26</v>
      </c>
      <c r="D236" s="33" t="s">
        <v>628</v>
      </c>
      <c r="E236" s="33" t="s">
        <v>629</v>
      </c>
      <c r="F236" s="33" t="s">
        <v>629</v>
      </c>
      <c r="G236" s="33" t="s">
        <v>880</v>
      </c>
      <c r="H236" s="33" t="s">
        <v>881</v>
      </c>
      <c r="I236" s="24" t="s">
        <v>631</v>
      </c>
      <c r="J236" s="24" t="s">
        <v>631</v>
      </c>
      <c r="K236" s="26" t="s">
        <v>320</v>
      </c>
      <c r="L236" s="26" t="s">
        <v>339</v>
      </c>
      <c r="M236" s="26">
        <v>150</v>
      </c>
      <c r="N236" s="28">
        <v>1473.21</v>
      </c>
      <c r="O236" s="28">
        <f t="shared" si="3"/>
        <v>220981.5</v>
      </c>
      <c r="P236" s="26" t="s">
        <v>15</v>
      </c>
      <c r="Q236" s="29" t="s">
        <v>331</v>
      </c>
      <c r="R236" s="30" t="s">
        <v>332</v>
      </c>
      <c r="S236" s="25">
        <v>0</v>
      </c>
    </row>
    <row r="237" spans="1:19" ht="63.75" customHeight="1">
      <c r="A237" s="25">
        <v>58</v>
      </c>
      <c r="B237" s="24" t="s">
        <v>52</v>
      </c>
      <c r="C237" s="25" t="s">
        <v>26</v>
      </c>
      <c r="D237" s="24" t="s">
        <v>632</v>
      </c>
      <c r="E237" s="24" t="s">
        <v>633</v>
      </c>
      <c r="F237" s="24" t="s">
        <v>633</v>
      </c>
      <c r="G237" s="33" t="s">
        <v>634</v>
      </c>
      <c r="H237" s="24" t="s">
        <v>634</v>
      </c>
      <c r="I237" s="24" t="s">
        <v>635</v>
      </c>
      <c r="J237" s="24" t="s">
        <v>635</v>
      </c>
      <c r="K237" s="26" t="s">
        <v>320</v>
      </c>
      <c r="L237" s="26" t="s">
        <v>339</v>
      </c>
      <c r="M237" s="26">
        <v>150</v>
      </c>
      <c r="N237" s="28">
        <v>892.86</v>
      </c>
      <c r="O237" s="28">
        <f t="shared" si="3"/>
        <v>133929</v>
      </c>
      <c r="P237" s="26" t="s">
        <v>15</v>
      </c>
      <c r="Q237" s="29" t="s">
        <v>331</v>
      </c>
      <c r="R237" s="30" t="s">
        <v>332</v>
      </c>
      <c r="S237" s="25">
        <v>0</v>
      </c>
    </row>
    <row r="238" spans="1:19" ht="63.75" customHeight="1">
      <c r="A238" s="25">
        <v>59</v>
      </c>
      <c r="B238" s="24" t="s">
        <v>52</v>
      </c>
      <c r="C238" s="25" t="s">
        <v>26</v>
      </c>
      <c r="D238" s="24" t="s">
        <v>375</v>
      </c>
      <c r="E238" s="24" t="s">
        <v>376</v>
      </c>
      <c r="F238" s="24" t="s">
        <v>376</v>
      </c>
      <c r="G238" s="24" t="s">
        <v>377</v>
      </c>
      <c r="H238" s="24" t="s">
        <v>377</v>
      </c>
      <c r="I238" s="24" t="s">
        <v>378</v>
      </c>
      <c r="J238" s="24" t="s">
        <v>378</v>
      </c>
      <c r="K238" s="26" t="s">
        <v>320</v>
      </c>
      <c r="L238" s="26" t="s">
        <v>339</v>
      </c>
      <c r="M238" s="26">
        <v>300</v>
      </c>
      <c r="N238" s="28">
        <v>49.11</v>
      </c>
      <c r="O238" s="28">
        <f t="shared" si="3"/>
        <v>14733</v>
      </c>
      <c r="P238" s="26" t="s">
        <v>15</v>
      </c>
      <c r="Q238" s="29" t="s">
        <v>331</v>
      </c>
      <c r="R238" s="30" t="s">
        <v>332</v>
      </c>
      <c r="S238" s="25">
        <v>0</v>
      </c>
    </row>
    <row r="239" spans="1:19" ht="63.75" customHeight="1">
      <c r="A239" s="25">
        <v>60</v>
      </c>
      <c r="B239" s="24" t="s">
        <v>52</v>
      </c>
      <c r="C239" s="25" t="s">
        <v>26</v>
      </c>
      <c r="D239" s="24" t="s">
        <v>375</v>
      </c>
      <c r="E239" s="24" t="s">
        <v>376</v>
      </c>
      <c r="F239" s="24" t="s">
        <v>376</v>
      </c>
      <c r="G239" s="24" t="s">
        <v>377</v>
      </c>
      <c r="H239" s="24" t="s">
        <v>377</v>
      </c>
      <c r="I239" s="24" t="s">
        <v>920</v>
      </c>
      <c r="J239" s="24" t="s">
        <v>920</v>
      </c>
      <c r="K239" s="26" t="s">
        <v>320</v>
      </c>
      <c r="L239" s="26" t="s">
        <v>339</v>
      </c>
      <c r="M239" s="26">
        <v>100</v>
      </c>
      <c r="N239" s="28">
        <v>75.89</v>
      </c>
      <c r="O239" s="28">
        <f t="shared" si="3"/>
        <v>7589</v>
      </c>
      <c r="P239" s="26" t="s">
        <v>15</v>
      </c>
      <c r="Q239" s="29" t="s">
        <v>331</v>
      </c>
      <c r="R239" s="30" t="s">
        <v>332</v>
      </c>
      <c r="S239" s="25">
        <v>0</v>
      </c>
    </row>
    <row r="240" spans="1:19" ht="63.75" customHeight="1">
      <c r="A240" s="25">
        <v>61</v>
      </c>
      <c r="B240" s="24" t="s">
        <v>52</v>
      </c>
      <c r="C240" s="25" t="s">
        <v>26</v>
      </c>
      <c r="D240" s="33" t="s">
        <v>636</v>
      </c>
      <c r="E240" s="33" t="s">
        <v>376</v>
      </c>
      <c r="F240" s="33" t="s">
        <v>376</v>
      </c>
      <c r="G240" s="24" t="s">
        <v>637</v>
      </c>
      <c r="H240" s="24" t="s">
        <v>637</v>
      </c>
      <c r="I240" s="24" t="s">
        <v>638</v>
      </c>
      <c r="J240" s="24" t="s">
        <v>638</v>
      </c>
      <c r="K240" s="26" t="s">
        <v>320</v>
      </c>
      <c r="L240" s="26" t="s">
        <v>339</v>
      </c>
      <c r="M240" s="26">
        <v>50</v>
      </c>
      <c r="N240" s="28">
        <v>218.75</v>
      </c>
      <c r="O240" s="28">
        <f t="shared" si="3"/>
        <v>10937.5</v>
      </c>
      <c r="P240" s="26" t="s">
        <v>15</v>
      </c>
      <c r="Q240" s="29" t="s">
        <v>331</v>
      </c>
      <c r="R240" s="30" t="s">
        <v>332</v>
      </c>
      <c r="S240" s="25">
        <v>0</v>
      </c>
    </row>
    <row r="241" spans="1:21" ht="63.75" customHeight="1">
      <c r="A241" s="25">
        <v>62</v>
      </c>
      <c r="B241" s="24" t="s">
        <v>52</v>
      </c>
      <c r="C241" s="25" t="s">
        <v>26</v>
      </c>
      <c r="D241" s="24" t="s">
        <v>375</v>
      </c>
      <c r="E241" s="24" t="s">
        <v>376</v>
      </c>
      <c r="F241" s="24" t="s">
        <v>376</v>
      </c>
      <c r="G241" s="24" t="s">
        <v>639</v>
      </c>
      <c r="H241" s="24" t="s">
        <v>639</v>
      </c>
      <c r="I241" s="24" t="s">
        <v>639</v>
      </c>
      <c r="J241" s="24" t="s">
        <v>639</v>
      </c>
      <c r="K241" s="26" t="s">
        <v>320</v>
      </c>
      <c r="L241" s="26" t="s">
        <v>339</v>
      </c>
      <c r="M241" s="26">
        <v>50</v>
      </c>
      <c r="N241" s="28">
        <f>ROUND(138.39/1.12,2)</f>
        <v>123.56</v>
      </c>
      <c r="O241" s="28">
        <f t="shared" si="3"/>
        <v>6178</v>
      </c>
      <c r="P241" s="26" t="s">
        <v>15</v>
      </c>
      <c r="Q241" s="29" t="s">
        <v>331</v>
      </c>
      <c r="R241" s="30" t="s">
        <v>332</v>
      </c>
      <c r="S241" s="25">
        <v>0</v>
      </c>
    </row>
    <row r="242" spans="1:21" ht="63.75" customHeight="1">
      <c r="A242" s="25">
        <v>63</v>
      </c>
      <c r="B242" s="24" t="s">
        <v>52</v>
      </c>
      <c r="C242" s="25" t="s">
        <v>26</v>
      </c>
      <c r="D242" s="24" t="s">
        <v>640</v>
      </c>
      <c r="E242" s="24" t="s">
        <v>376</v>
      </c>
      <c r="F242" s="24" t="s">
        <v>376</v>
      </c>
      <c r="G242" s="24" t="s">
        <v>641</v>
      </c>
      <c r="H242" s="24" t="s">
        <v>641</v>
      </c>
      <c r="I242" s="24" t="s">
        <v>642</v>
      </c>
      <c r="J242" s="24" t="s">
        <v>642</v>
      </c>
      <c r="K242" s="26" t="s">
        <v>320</v>
      </c>
      <c r="L242" s="26" t="s">
        <v>339</v>
      </c>
      <c r="M242" s="26">
        <v>75</v>
      </c>
      <c r="N242" s="28">
        <f>ROUND(312.5/1.12,2)</f>
        <v>279.02</v>
      </c>
      <c r="O242" s="28">
        <f t="shared" si="3"/>
        <v>20926.5</v>
      </c>
      <c r="P242" s="26" t="s">
        <v>15</v>
      </c>
      <c r="Q242" s="29" t="s">
        <v>331</v>
      </c>
      <c r="R242" s="30" t="s">
        <v>332</v>
      </c>
      <c r="S242" s="25">
        <v>0</v>
      </c>
    </row>
    <row r="243" spans="1:21" ht="63.75" customHeight="1">
      <c r="A243" s="25">
        <v>64</v>
      </c>
      <c r="B243" s="24" t="s">
        <v>52</v>
      </c>
      <c r="C243" s="25" t="s">
        <v>26</v>
      </c>
      <c r="D243" s="43" t="s">
        <v>643</v>
      </c>
      <c r="E243" s="43" t="s">
        <v>376</v>
      </c>
      <c r="F243" s="43" t="s">
        <v>376</v>
      </c>
      <c r="G243" s="43" t="s">
        <v>644</v>
      </c>
      <c r="H243" s="43" t="s">
        <v>644</v>
      </c>
      <c r="I243" s="43" t="s">
        <v>645</v>
      </c>
      <c r="J243" s="43" t="s">
        <v>645</v>
      </c>
      <c r="K243" s="26" t="s">
        <v>320</v>
      </c>
      <c r="L243" s="26" t="s">
        <v>339</v>
      </c>
      <c r="M243" s="26">
        <v>30</v>
      </c>
      <c r="N243" s="28">
        <f>ROUND(388.39/1.12,2)</f>
        <v>346.78</v>
      </c>
      <c r="O243" s="28">
        <f t="shared" si="3"/>
        <v>10403.4</v>
      </c>
      <c r="P243" s="26" t="s">
        <v>15</v>
      </c>
      <c r="Q243" s="29" t="s">
        <v>331</v>
      </c>
      <c r="R243" s="30" t="s">
        <v>332</v>
      </c>
      <c r="S243" s="25">
        <v>0</v>
      </c>
    </row>
    <row r="244" spans="1:21" ht="63.75" customHeight="1">
      <c r="A244" s="25">
        <v>65</v>
      </c>
      <c r="B244" s="24" t="s">
        <v>52</v>
      </c>
      <c r="C244" s="25" t="s">
        <v>26</v>
      </c>
      <c r="D244" s="24" t="s">
        <v>646</v>
      </c>
      <c r="E244" s="24" t="s">
        <v>376</v>
      </c>
      <c r="F244" s="24" t="s">
        <v>376</v>
      </c>
      <c r="G244" s="24" t="s">
        <v>647</v>
      </c>
      <c r="H244" s="24" t="s">
        <v>647</v>
      </c>
      <c r="I244" s="24" t="s">
        <v>647</v>
      </c>
      <c r="J244" s="24" t="s">
        <v>647</v>
      </c>
      <c r="K244" s="26" t="s">
        <v>320</v>
      </c>
      <c r="L244" s="26" t="s">
        <v>339</v>
      </c>
      <c r="M244" s="26">
        <v>200</v>
      </c>
      <c r="N244" s="28">
        <f>ROUND(471.43/1.12,2)</f>
        <v>420.92</v>
      </c>
      <c r="O244" s="28">
        <f t="shared" si="3"/>
        <v>84184</v>
      </c>
      <c r="P244" s="26" t="s">
        <v>15</v>
      </c>
      <c r="Q244" s="29" t="s">
        <v>331</v>
      </c>
      <c r="R244" s="30" t="s">
        <v>332</v>
      </c>
      <c r="S244" s="25">
        <v>0</v>
      </c>
    </row>
    <row r="245" spans="1:21" ht="63.75" customHeight="1">
      <c r="A245" s="25">
        <v>66</v>
      </c>
      <c r="B245" s="24" t="s">
        <v>52</v>
      </c>
      <c r="C245" s="25" t="s">
        <v>26</v>
      </c>
      <c r="D245" s="24" t="s">
        <v>648</v>
      </c>
      <c r="E245" s="24" t="s">
        <v>376</v>
      </c>
      <c r="F245" s="24" t="s">
        <v>376</v>
      </c>
      <c r="G245" s="24" t="s">
        <v>649</v>
      </c>
      <c r="H245" s="24" t="s">
        <v>649</v>
      </c>
      <c r="I245" s="24" t="s">
        <v>650</v>
      </c>
      <c r="J245" s="24" t="s">
        <v>650</v>
      </c>
      <c r="K245" s="26" t="s">
        <v>320</v>
      </c>
      <c r="L245" s="26" t="s">
        <v>339</v>
      </c>
      <c r="M245" s="26">
        <v>10</v>
      </c>
      <c r="N245" s="28">
        <v>258.93</v>
      </c>
      <c r="O245" s="28">
        <f t="shared" si="3"/>
        <v>2589.3000000000002</v>
      </c>
      <c r="P245" s="26" t="s">
        <v>15</v>
      </c>
      <c r="Q245" s="29" t="s">
        <v>331</v>
      </c>
      <c r="R245" s="30" t="s">
        <v>332</v>
      </c>
      <c r="S245" s="25">
        <v>0</v>
      </c>
    </row>
    <row r="246" spans="1:21" ht="63.75" customHeight="1">
      <c r="A246" s="25">
        <v>67</v>
      </c>
      <c r="B246" s="24" t="s">
        <v>52</v>
      </c>
      <c r="C246" s="25" t="s">
        <v>26</v>
      </c>
      <c r="D246" s="24" t="s">
        <v>651</v>
      </c>
      <c r="E246" s="24" t="s">
        <v>376</v>
      </c>
      <c r="F246" s="24" t="s">
        <v>376</v>
      </c>
      <c r="G246" s="24" t="s">
        <v>652</v>
      </c>
      <c r="H246" s="24" t="s">
        <v>652</v>
      </c>
      <c r="I246" s="24" t="s">
        <v>653</v>
      </c>
      <c r="J246" s="24" t="s">
        <v>653</v>
      </c>
      <c r="K246" s="26" t="s">
        <v>320</v>
      </c>
      <c r="L246" s="26" t="s">
        <v>339</v>
      </c>
      <c r="M246" s="26">
        <v>10</v>
      </c>
      <c r="N246" s="28">
        <v>285.70999999999998</v>
      </c>
      <c r="O246" s="28">
        <f t="shared" si="3"/>
        <v>2857.1</v>
      </c>
      <c r="P246" s="26" t="s">
        <v>15</v>
      </c>
      <c r="Q246" s="29" t="s">
        <v>331</v>
      </c>
      <c r="R246" s="30" t="s">
        <v>332</v>
      </c>
      <c r="S246" s="25">
        <v>0</v>
      </c>
    </row>
    <row r="247" spans="1:21" ht="63.75" customHeight="1">
      <c r="A247" s="25">
        <v>68</v>
      </c>
      <c r="B247" s="24" t="s">
        <v>52</v>
      </c>
      <c r="C247" s="25" t="s">
        <v>26</v>
      </c>
      <c r="D247" s="24" t="s">
        <v>654</v>
      </c>
      <c r="E247" s="24" t="s">
        <v>376</v>
      </c>
      <c r="F247" s="24" t="s">
        <v>376</v>
      </c>
      <c r="G247" s="24" t="s">
        <v>655</v>
      </c>
      <c r="H247" s="24" t="s">
        <v>655</v>
      </c>
      <c r="I247" s="24" t="s">
        <v>656</v>
      </c>
      <c r="J247" s="24" t="s">
        <v>656</v>
      </c>
      <c r="K247" s="26" t="s">
        <v>320</v>
      </c>
      <c r="L247" s="26" t="s">
        <v>339</v>
      </c>
      <c r="M247" s="37">
        <v>10</v>
      </c>
      <c r="N247" s="28">
        <v>397.32</v>
      </c>
      <c r="O247" s="28">
        <f t="shared" ref="O247:O293" si="4">N247*M247</f>
        <v>3973.2</v>
      </c>
      <c r="P247" s="26" t="s">
        <v>15</v>
      </c>
      <c r="Q247" s="29" t="s">
        <v>343</v>
      </c>
      <c r="R247" s="30" t="s">
        <v>332</v>
      </c>
      <c r="S247" s="25">
        <v>0</v>
      </c>
    </row>
    <row r="248" spans="1:21" ht="63.75" customHeight="1">
      <c r="A248" s="25">
        <v>69</v>
      </c>
      <c r="B248" s="24" t="s">
        <v>52</v>
      </c>
      <c r="C248" s="25" t="s">
        <v>26</v>
      </c>
      <c r="D248" s="24" t="s">
        <v>657</v>
      </c>
      <c r="E248" s="24" t="s">
        <v>376</v>
      </c>
      <c r="F248" s="24" t="s">
        <v>376</v>
      </c>
      <c r="G248" s="24" t="s">
        <v>658</v>
      </c>
      <c r="H248" s="24" t="s">
        <v>658</v>
      </c>
      <c r="I248" s="24" t="s">
        <v>659</v>
      </c>
      <c r="J248" s="24" t="s">
        <v>659</v>
      </c>
      <c r="K248" s="26" t="s">
        <v>320</v>
      </c>
      <c r="L248" s="26" t="s">
        <v>339</v>
      </c>
      <c r="M248" s="37">
        <v>10</v>
      </c>
      <c r="N248" s="28">
        <v>500</v>
      </c>
      <c r="O248" s="28">
        <f t="shared" si="4"/>
        <v>5000</v>
      </c>
      <c r="P248" s="26" t="s">
        <v>15</v>
      </c>
      <c r="Q248" s="29" t="s">
        <v>343</v>
      </c>
      <c r="R248" s="30" t="s">
        <v>332</v>
      </c>
      <c r="S248" s="25">
        <v>0</v>
      </c>
    </row>
    <row r="249" spans="1:21" ht="63.75" customHeight="1">
      <c r="A249" s="25">
        <v>70</v>
      </c>
      <c r="B249" s="24" t="s">
        <v>52</v>
      </c>
      <c r="C249" s="25" t="s">
        <v>26</v>
      </c>
      <c r="D249" s="24" t="s">
        <v>660</v>
      </c>
      <c r="E249" s="24" t="s">
        <v>376</v>
      </c>
      <c r="F249" s="24" t="s">
        <v>376</v>
      </c>
      <c r="G249" s="24" t="s">
        <v>661</v>
      </c>
      <c r="H249" s="24" t="s">
        <v>661</v>
      </c>
      <c r="I249" s="24" t="s">
        <v>662</v>
      </c>
      <c r="J249" s="24" t="s">
        <v>662</v>
      </c>
      <c r="K249" s="26" t="s">
        <v>320</v>
      </c>
      <c r="L249" s="26" t="s">
        <v>339</v>
      </c>
      <c r="M249" s="43">
        <v>10</v>
      </c>
      <c r="N249" s="45">
        <v>669.64</v>
      </c>
      <c r="O249" s="28">
        <f t="shared" si="4"/>
        <v>6696.4</v>
      </c>
      <c r="P249" s="26" t="s">
        <v>15</v>
      </c>
      <c r="Q249" s="29" t="s">
        <v>343</v>
      </c>
      <c r="R249" s="30" t="s">
        <v>332</v>
      </c>
      <c r="S249" s="25">
        <v>0</v>
      </c>
    </row>
    <row r="250" spans="1:21" ht="63.75" customHeight="1">
      <c r="A250" s="25">
        <v>71</v>
      </c>
      <c r="B250" s="24" t="s">
        <v>52</v>
      </c>
      <c r="C250" s="25" t="s">
        <v>26</v>
      </c>
      <c r="D250" s="24" t="s">
        <v>663</v>
      </c>
      <c r="E250" s="24" t="s">
        <v>376</v>
      </c>
      <c r="F250" s="24" t="s">
        <v>376</v>
      </c>
      <c r="G250" s="24" t="s">
        <v>664</v>
      </c>
      <c r="H250" s="24" t="s">
        <v>664</v>
      </c>
      <c r="I250" s="24" t="s">
        <v>665</v>
      </c>
      <c r="J250" s="24" t="s">
        <v>665</v>
      </c>
      <c r="K250" s="26" t="s">
        <v>320</v>
      </c>
      <c r="L250" s="26" t="s">
        <v>339</v>
      </c>
      <c r="M250" s="43">
        <v>10</v>
      </c>
      <c r="N250" s="45">
        <v>928.57</v>
      </c>
      <c r="O250" s="28">
        <f t="shared" si="4"/>
        <v>9285.7000000000007</v>
      </c>
      <c r="P250" s="26" t="s">
        <v>15</v>
      </c>
      <c r="Q250" s="29" t="s">
        <v>343</v>
      </c>
      <c r="R250" s="30" t="s">
        <v>332</v>
      </c>
      <c r="S250" s="25">
        <v>0</v>
      </c>
    </row>
    <row r="251" spans="1:21" ht="63.75" customHeight="1">
      <c r="A251" s="25">
        <v>72</v>
      </c>
      <c r="B251" s="24" t="s">
        <v>52</v>
      </c>
      <c r="C251" s="25" t="s">
        <v>26</v>
      </c>
      <c r="D251" s="24" t="s">
        <v>666</v>
      </c>
      <c r="E251" s="24" t="s">
        <v>667</v>
      </c>
      <c r="F251" s="24" t="s">
        <v>667</v>
      </c>
      <c r="G251" s="24" t="s">
        <v>672</v>
      </c>
      <c r="H251" s="24" t="s">
        <v>672</v>
      </c>
      <c r="I251" s="24" t="s">
        <v>672</v>
      </c>
      <c r="J251" s="24" t="s">
        <v>672</v>
      </c>
      <c r="K251" s="26" t="s">
        <v>320</v>
      </c>
      <c r="L251" s="55" t="s">
        <v>532</v>
      </c>
      <c r="M251" s="44">
        <v>10</v>
      </c>
      <c r="N251" s="45">
        <f>ROUND(15000/1.12,2)</f>
        <v>13392.86</v>
      </c>
      <c r="O251" s="28">
        <f t="shared" si="4"/>
        <v>133928.6</v>
      </c>
      <c r="P251" s="26" t="s">
        <v>15</v>
      </c>
      <c r="Q251" s="29" t="s">
        <v>331</v>
      </c>
      <c r="R251" s="30" t="s">
        <v>332</v>
      </c>
      <c r="S251" s="25">
        <v>0</v>
      </c>
    </row>
    <row r="252" spans="1:21" ht="63.75" customHeight="1">
      <c r="A252" s="25">
        <v>73</v>
      </c>
      <c r="B252" s="24" t="s">
        <v>52</v>
      </c>
      <c r="C252" s="25" t="s">
        <v>26</v>
      </c>
      <c r="D252" s="33" t="s">
        <v>669</v>
      </c>
      <c r="E252" s="33" t="s">
        <v>670</v>
      </c>
      <c r="F252" s="33" t="s">
        <v>670</v>
      </c>
      <c r="G252" s="25" t="s">
        <v>671</v>
      </c>
      <c r="H252" s="25" t="s">
        <v>671</v>
      </c>
      <c r="I252" s="25" t="s">
        <v>671</v>
      </c>
      <c r="J252" s="25" t="s">
        <v>671</v>
      </c>
      <c r="K252" s="26" t="s">
        <v>320</v>
      </c>
      <c r="L252" s="26" t="s">
        <v>339</v>
      </c>
      <c r="M252" s="27">
        <v>20</v>
      </c>
      <c r="N252" s="45">
        <f>ROUND(3500/1.12,2)</f>
        <v>3125</v>
      </c>
      <c r="O252" s="28">
        <f t="shared" si="4"/>
        <v>62500</v>
      </c>
      <c r="P252" s="26" t="s">
        <v>15</v>
      </c>
      <c r="Q252" s="29" t="s">
        <v>331</v>
      </c>
      <c r="R252" s="30" t="s">
        <v>332</v>
      </c>
      <c r="S252" s="25">
        <v>0</v>
      </c>
      <c r="U252" s="64"/>
    </row>
    <row r="253" spans="1:21" ht="63.75" customHeight="1">
      <c r="A253" s="25">
        <v>74</v>
      </c>
      <c r="B253" s="24" t="s">
        <v>52</v>
      </c>
      <c r="C253" s="25" t="s">
        <v>26</v>
      </c>
      <c r="D253" s="24" t="s">
        <v>666</v>
      </c>
      <c r="E253" s="24" t="s">
        <v>667</v>
      </c>
      <c r="F253" s="24" t="s">
        <v>667</v>
      </c>
      <c r="G253" s="24" t="s">
        <v>668</v>
      </c>
      <c r="H253" s="24" t="s">
        <v>668</v>
      </c>
      <c r="I253" s="24" t="s">
        <v>668</v>
      </c>
      <c r="J253" s="24" t="s">
        <v>668</v>
      </c>
      <c r="K253" s="26" t="s">
        <v>320</v>
      </c>
      <c r="L253" s="26" t="s">
        <v>339</v>
      </c>
      <c r="M253" s="27">
        <v>150</v>
      </c>
      <c r="N253" s="45">
        <f>ROUND(1350/1.12,2)</f>
        <v>1205.3599999999999</v>
      </c>
      <c r="O253" s="28">
        <f t="shared" si="4"/>
        <v>180803.99999999997</v>
      </c>
      <c r="P253" s="26" t="s">
        <v>15</v>
      </c>
      <c r="Q253" s="29" t="s">
        <v>331</v>
      </c>
      <c r="R253" s="30" t="s">
        <v>332</v>
      </c>
      <c r="S253" s="25">
        <v>0</v>
      </c>
    </row>
    <row r="254" spans="1:21" ht="63.75" customHeight="1">
      <c r="A254" s="25">
        <v>75</v>
      </c>
      <c r="B254" s="24" t="s">
        <v>52</v>
      </c>
      <c r="C254" s="25" t="s">
        <v>26</v>
      </c>
      <c r="D254" s="24" t="s">
        <v>596</v>
      </c>
      <c r="E254" s="24" t="s">
        <v>597</v>
      </c>
      <c r="F254" s="24" t="s">
        <v>597</v>
      </c>
      <c r="G254" s="23" t="s">
        <v>673</v>
      </c>
      <c r="H254" s="23" t="s">
        <v>673</v>
      </c>
      <c r="I254" s="23" t="s">
        <v>673</v>
      </c>
      <c r="J254" s="23" t="s">
        <v>673</v>
      </c>
      <c r="K254" s="26" t="s">
        <v>320</v>
      </c>
      <c r="L254" s="26" t="s">
        <v>339</v>
      </c>
      <c r="M254" s="26">
        <v>50</v>
      </c>
      <c r="N254" s="45">
        <f>ROUND(300/1.12,2)</f>
        <v>267.86</v>
      </c>
      <c r="O254" s="28">
        <f t="shared" si="4"/>
        <v>13393</v>
      </c>
      <c r="P254" s="26" t="s">
        <v>15</v>
      </c>
      <c r="Q254" s="29" t="s">
        <v>331</v>
      </c>
      <c r="R254" s="30" t="s">
        <v>332</v>
      </c>
      <c r="S254" s="25">
        <v>0</v>
      </c>
    </row>
    <row r="255" spans="1:21" ht="63.75" customHeight="1">
      <c r="A255" s="25">
        <v>76</v>
      </c>
      <c r="B255" s="24" t="s">
        <v>52</v>
      </c>
      <c r="C255" s="25" t="s">
        <v>26</v>
      </c>
      <c r="D255" s="24" t="s">
        <v>674</v>
      </c>
      <c r="E255" s="24" t="s">
        <v>597</v>
      </c>
      <c r="F255" s="24" t="s">
        <v>597</v>
      </c>
      <c r="G255" s="24" t="s">
        <v>675</v>
      </c>
      <c r="H255" s="24" t="s">
        <v>675</v>
      </c>
      <c r="I255" s="24" t="s">
        <v>675</v>
      </c>
      <c r="J255" s="24" t="s">
        <v>675</v>
      </c>
      <c r="K255" s="26" t="s">
        <v>320</v>
      </c>
      <c r="L255" s="26" t="s">
        <v>339</v>
      </c>
      <c r="M255" s="26">
        <v>20</v>
      </c>
      <c r="N255" s="28">
        <f>ROUND(129/1.12,2)</f>
        <v>115.18</v>
      </c>
      <c r="O255" s="28">
        <f t="shared" si="4"/>
        <v>2303.6000000000004</v>
      </c>
      <c r="P255" s="26" t="s">
        <v>15</v>
      </c>
      <c r="Q255" s="29" t="s">
        <v>331</v>
      </c>
      <c r="R255" s="30" t="s">
        <v>332</v>
      </c>
      <c r="S255" s="25">
        <v>0</v>
      </c>
    </row>
    <row r="256" spans="1:21" ht="63.75" customHeight="1">
      <c r="A256" s="25">
        <v>77</v>
      </c>
      <c r="B256" s="26" t="s">
        <v>52</v>
      </c>
      <c r="C256" s="26" t="s">
        <v>26</v>
      </c>
      <c r="D256" s="24" t="s">
        <v>676</v>
      </c>
      <c r="E256" s="24" t="s">
        <v>677</v>
      </c>
      <c r="F256" s="24" t="s">
        <v>677</v>
      </c>
      <c r="G256" s="24" t="s">
        <v>678</v>
      </c>
      <c r="H256" s="24" t="s">
        <v>678</v>
      </c>
      <c r="I256" s="55" t="s">
        <v>917</v>
      </c>
      <c r="J256" s="55" t="s">
        <v>917</v>
      </c>
      <c r="K256" s="26" t="s">
        <v>320</v>
      </c>
      <c r="L256" s="55" t="s">
        <v>532</v>
      </c>
      <c r="M256" s="49">
        <v>20</v>
      </c>
      <c r="N256" s="28">
        <f>ROUND(44/1.12,2)</f>
        <v>39.29</v>
      </c>
      <c r="O256" s="28">
        <f t="shared" si="4"/>
        <v>785.8</v>
      </c>
      <c r="P256" s="26" t="s">
        <v>15</v>
      </c>
      <c r="Q256" s="29" t="s">
        <v>343</v>
      </c>
      <c r="R256" s="30" t="s">
        <v>332</v>
      </c>
      <c r="S256" s="25">
        <v>0</v>
      </c>
    </row>
    <row r="257" spans="1:21" ht="63.75" customHeight="1">
      <c r="A257" s="25">
        <v>78</v>
      </c>
      <c r="B257" s="26" t="s">
        <v>52</v>
      </c>
      <c r="C257" s="26" t="s">
        <v>26</v>
      </c>
      <c r="D257" s="24" t="s">
        <v>679</v>
      </c>
      <c r="E257" s="24" t="s">
        <v>680</v>
      </c>
      <c r="F257" s="24" t="s">
        <v>680</v>
      </c>
      <c r="G257" s="24" t="s">
        <v>681</v>
      </c>
      <c r="H257" s="24" t="s">
        <v>681</v>
      </c>
      <c r="I257" s="24" t="s">
        <v>682</v>
      </c>
      <c r="J257" s="24" t="s">
        <v>682</v>
      </c>
      <c r="K257" s="26" t="s">
        <v>320</v>
      </c>
      <c r="L257" s="26" t="s">
        <v>339</v>
      </c>
      <c r="M257" s="49">
        <v>10</v>
      </c>
      <c r="N257" s="28">
        <f>ROUND(115/1.12,2)</f>
        <v>102.68</v>
      </c>
      <c r="O257" s="28">
        <f t="shared" si="4"/>
        <v>1026.8000000000002</v>
      </c>
      <c r="P257" s="26" t="s">
        <v>15</v>
      </c>
      <c r="Q257" s="29" t="s">
        <v>343</v>
      </c>
      <c r="R257" s="30" t="s">
        <v>332</v>
      </c>
      <c r="S257" s="25">
        <v>0</v>
      </c>
    </row>
    <row r="258" spans="1:21" ht="63.75" customHeight="1">
      <c r="A258" s="25">
        <v>79</v>
      </c>
      <c r="B258" s="26" t="s">
        <v>52</v>
      </c>
      <c r="C258" s="26" t="s">
        <v>26</v>
      </c>
      <c r="D258" s="24" t="s">
        <v>683</v>
      </c>
      <c r="E258" s="24" t="s">
        <v>684</v>
      </c>
      <c r="F258" s="24" t="s">
        <v>684</v>
      </c>
      <c r="G258" s="24" t="s">
        <v>685</v>
      </c>
      <c r="H258" s="24" t="s">
        <v>685</v>
      </c>
      <c r="I258" s="24" t="s">
        <v>686</v>
      </c>
      <c r="J258" s="24" t="s">
        <v>686</v>
      </c>
      <c r="K258" s="26" t="s">
        <v>320</v>
      </c>
      <c r="L258" s="26" t="s">
        <v>339</v>
      </c>
      <c r="M258" s="49">
        <v>30</v>
      </c>
      <c r="N258" s="28">
        <f>ROUND(45/1.12,2)</f>
        <v>40.18</v>
      </c>
      <c r="O258" s="28">
        <f t="shared" si="4"/>
        <v>1205.4000000000001</v>
      </c>
      <c r="P258" s="26" t="s">
        <v>15</v>
      </c>
      <c r="Q258" s="29" t="s">
        <v>343</v>
      </c>
      <c r="R258" s="30" t="s">
        <v>332</v>
      </c>
      <c r="S258" s="25">
        <v>0</v>
      </c>
    </row>
    <row r="259" spans="1:21" ht="63.75" customHeight="1">
      <c r="A259" s="25">
        <v>80</v>
      </c>
      <c r="B259" s="26" t="s">
        <v>52</v>
      </c>
      <c r="C259" s="26" t="s">
        <v>26</v>
      </c>
      <c r="D259" s="24" t="s">
        <v>687</v>
      </c>
      <c r="E259" s="24" t="s">
        <v>688</v>
      </c>
      <c r="F259" s="24" t="s">
        <v>688</v>
      </c>
      <c r="G259" s="24" t="s">
        <v>690</v>
      </c>
      <c r="H259" s="24" t="s">
        <v>691</v>
      </c>
      <c r="I259" s="24" t="s">
        <v>688</v>
      </c>
      <c r="J259" s="24" t="s">
        <v>688</v>
      </c>
      <c r="K259" s="26" t="s">
        <v>320</v>
      </c>
      <c r="L259" s="55" t="s">
        <v>715</v>
      </c>
      <c r="M259" s="49">
        <v>30</v>
      </c>
      <c r="N259" s="28">
        <f>ROUND(727.68/1.12,2)</f>
        <v>649.71</v>
      </c>
      <c r="O259" s="28">
        <f t="shared" si="4"/>
        <v>19491.300000000003</v>
      </c>
      <c r="P259" s="26" t="s">
        <v>15</v>
      </c>
      <c r="Q259" s="29" t="s">
        <v>343</v>
      </c>
      <c r="R259" s="30" t="s">
        <v>332</v>
      </c>
      <c r="S259" s="25">
        <v>0</v>
      </c>
    </row>
    <row r="260" spans="1:21" ht="63.75" customHeight="1">
      <c r="A260" s="25">
        <v>81</v>
      </c>
      <c r="B260" s="26" t="s">
        <v>52</v>
      </c>
      <c r="C260" s="26" t="s">
        <v>26</v>
      </c>
      <c r="D260" s="24" t="s">
        <v>692</v>
      </c>
      <c r="E260" s="24" t="s">
        <v>688</v>
      </c>
      <c r="F260" s="24" t="s">
        <v>688</v>
      </c>
      <c r="G260" s="24" t="s">
        <v>693</v>
      </c>
      <c r="H260" s="24" t="s">
        <v>693</v>
      </c>
      <c r="I260" s="24" t="s">
        <v>689</v>
      </c>
      <c r="J260" s="24" t="s">
        <v>689</v>
      </c>
      <c r="K260" s="26" t="s">
        <v>320</v>
      </c>
      <c r="L260" s="26" t="s">
        <v>339</v>
      </c>
      <c r="M260" s="49">
        <v>2000</v>
      </c>
      <c r="N260" s="28">
        <f>ROUND(211.75/1.12,2)</f>
        <v>189.06</v>
      </c>
      <c r="O260" s="28">
        <f t="shared" si="4"/>
        <v>378120</v>
      </c>
      <c r="P260" s="26" t="s">
        <v>15</v>
      </c>
      <c r="Q260" s="29" t="s">
        <v>343</v>
      </c>
      <c r="R260" s="30" t="s">
        <v>332</v>
      </c>
      <c r="S260" s="25">
        <v>0</v>
      </c>
    </row>
    <row r="261" spans="1:21" ht="63.75" customHeight="1">
      <c r="A261" s="25">
        <v>82</v>
      </c>
      <c r="B261" s="26" t="s">
        <v>52</v>
      </c>
      <c r="C261" s="26" t="s">
        <v>26</v>
      </c>
      <c r="D261" s="24" t="s">
        <v>687</v>
      </c>
      <c r="E261" s="24" t="s">
        <v>688</v>
      </c>
      <c r="F261" s="24" t="s">
        <v>688</v>
      </c>
      <c r="G261" s="24" t="s">
        <v>694</v>
      </c>
      <c r="H261" s="24" t="s">
        <v>694</v>
      </c>
      <c r="I261" s="24" t="s">
        <v>695</v>
      </c>
      <c r="J261" s="24" t="s">
        <v>695</v>
      </c>
      <c r="K261" s="26" t="s">
        <v>320</v>
      </c>
      <c r="L261" s="55" t="s">
        <v>715</v>
      </c>
      <c r="M261" s="49">
        <v>15</v>
      </c>
      <c r="N261" s="56">
        <v>799.11</v>
      </c>
      <c r="O261" s="28">
        <f t="shared" si="4"/>
        <v>11986.65</v>
      </c>
      <c r="P261" s="26" t="s">
        <v>15</v>
      </c>
      <c r="Q261" s="29" t="s">
        <v>343</v>
      </c>
      <c r="R261" s="30" t="s">
        <v>332</v>
      </c>
      <c r="S261" s="25">
        <v>0</v>
      </c>
    </row>
    <row r="262" spans="1:21" ht="63.75" customHeight="1">
      <c r="A262" s="25">
        <v>83</v>
      </c>
      <c r="B262" s="26" t="s">
        <v>52</v>
      </c>
      <c r="C262" s="26" t="s">
        <v>26</v>
      </c>
      <c r="D262" s="24" t="s">
        <v>696</v>
      </c>
      <c r="E262" s="24" t="s">
        <v>697</v>
      </c>
      <c r="F262" s="24" t="s">
        <v>697</v>
      </c>
      <c r="G262" s="24" t="s">
        <v>699</v>
      </c>
      <c r="H262" s="24" t="s">
        <v>699</v>
      </c>
      <c r="I262" s="24" t="s">
        <v>699</v>
      </c>
      <c r="J262" s="24" t="s">
        <v>699</v>
      </c>
      <c r="K262" s="26" t="s">
        <v>320</v>
      </c>
      <c r="L262" s="26" t="s">
        <v>339</v>
      </c>
      <c r="M262" s="49">
        <v>20</v>
      </c>
      <c r="N262" s="28">
        <f>ROUND(185/1.12,2)</f>
        <v>165.18</v>
      </c>
      <c r="O262" s="28">
        <f t="shared" si="4"/>
        <v>3303.6000000000004</v>
      </c>
      <c r="P262" s="26" t="s">
        <v>15</v>
      </c>
      <c r="Q262" s="29" t="s">
        <v>343</v>
      </c>
      <c r="R262" s="30" t="s">
        <v>332</v>
      </c>
      <c r="S262" s="25">
        <v>0</v>
      </c>
    </row>
    <row r="263" spans="1:21" ht="63.75" customHeight="1">
      <c r="A263" s="25">
        <v>84</v>
      </c>
      <c r="B263" s="26" t="s">
        <v>52</v>
      </c>
      <c r="C263" s="26" t="s">
        <v>26</v>
      </c>
      <c r="D263" s="24" t="s">
        <v>700</v>
      </c>
      <c r="E263" s="24" t="s">
        <v>697</v>
      </c>
      <c r="F263" s="24" t="s">
        <v>697</v>
      </c>
      <c r="G263" s="24" t="s">
        <v>701</v>
      </c>
      <c r="H263" s="24" t="s">
        <v>701</v>
      </c>
      <c r="I263" s="24" t="s">
        <v>918</v>
      </c>
      <c r="J263" s="24" t="s">
        <v>918</v>
      </c>
      <c r="K263" s="26" t="s">
        <v>320</v>
      </c>
      <c r="L263" s="26" t="s">
        <v>339</v>
      </c>
      <c r="M263" s="49">
        <v>20</v>
      </c>
      <c r="N263" s="28">
        <f>ROUND(435/1.12,2)</f>
        <v>388.39</v>
      </c>
      <c r="O263" s="28">
        <f t="shared" si="4"/>
        <v>7767.7999999999993</v>
      </c>
      <c r="P263" s="26" t="s">
        <v>15</v>
      </c>
      <c r="Q263" s="29" t="s">
        <v>343</v>
      </c>
      <c r="R263" s="30" t="s">
        <v>332</v>
      </c>
      <c r="S263" s="25">
        <v>0</v>
      </c>
    </row>
    <row r="264" spans="1:21" ht="63.75" customHeight="1">
      <c r="A264" s="25">
        <v>85</v>
      </c>
      <c r="B264" s="26" t="s">
        <v>52</v>
      </c>
      <c r="C264" s="26" t="s">
        <v>26</v>
      </c>
      <c r="D264" s="33" t="s">
        <v>702</v>
      </c>
      <c r="E264" s="33" t="s">
        <v>703</v>
      </c>
      <c r="F264" s="33" t="s">
        <v>703</v>
      </c>
      <c r="G264" s="24" t="s">
        <v>704</v>
      </c>
      <c r="H264" s="24" t="s">
        <v>704</v>
      </c>
      <c r="I264" s="24" t="s">
        <v>704</v>
      </c>
      <c r="J264" s="24" t="s">
        <v>704</v>
      </c>
      <c r="K264" s="26" t="s">
        <v>320</v>
      </c>
      <c r="L264" s="55" t="s">
        <v>715</v>
      </c>
      <c r="M264" s="49">
        <v>10</v>
      </c>
      <c r="N264" s="28">
        <f>ROUND(165.18/1.12,2)</f>
        <v>147.47999999999999</v>
      </c>
      <c r="O264" s="28">
        <f t="shared" si="4"/>
        <v>1474.8</v>
      </c>
      <c r="P264" s="26" t="s">
        <v>15</v>
      </c>
      <c r="Q264" s="29" t="s">
        <v>343</v>
      </c>
      <c r="R264" s="30" t="s">
        <v>332</v>
      </c>
      <c r="S264" s="25">
        <v>0</v>
      </c>
    </row>
    <row r="265" spans="1:21" ht="63.75" customHeight="1">
      <c r="A265" s="25">
        <v>86</v>
      </c>
      <c r="B265" s="26" t="s">
        <v>52</v>
      </c>
      <c r="C265" s="26" t="s">
        <v>26</v>
      </c>
      <c r="D265" s="33" t="s">
        <v>702</v>
      </c>
      <c r="E265" s="33" t="s">
        <v>703</v>
      </c>
      <c r="F265" s="33" t="s">
        <v>703</v>
      </c>
      <c r="G265" s="24" t="s">
        <v>705</v>
      </c>
      <c r="H265" s="24" t="s">
        <v>705</v>
      </c>
      <c r="I265" s="24" t="s">
        <v>705</v>
      </c>
      <c r="J265" s="24" t="s">
        <v>705</v>
      </c>
      <c r="K265" s="26" t="s">
        <v>320</v>
      </c>
      <c r="L265" s="55" t="s">
        <v>715</v>
      </c>
      <c r="M265" s="49">
        <v>10</v>
      </c>
      <c r="N265" s="28">
        <f>ROUND(312.5/1.12,2)</f>
        <v>279.02</v>
      </c>
      <c r="O265" s="28">
        <f t="shared" si="4"/>
        <v>2790.2</v>
      </c>
      <c r="P265" s="26" t="s">
        <v>15</v>
      </c>
      <c r="Q265" s="29" t="s">
        <v>343</v>
      </c>
      <c r="R265" s="30" t="s">
        <v>332</v>
      </c>
      <c r="S265" s="25">
        <v>0</v>
      </c>
    </row>
    <row r="266" spans="1:21" ht="63.75" customHeight="1">
      <c r="A266" s="25">
        <v>87</v>
      </c>
      <c r="B266" s="26" t="s">
        <v>52</v>
      </c>
      <c r="C266" s="26" t="s">
        <v>26</v>
      </c>
      <c r="D266" s="24" t="s">
        <v>696</v>
      </c>
      <c r="E266" s="24" t="s">
        <v>697</v>
      </c>
      <c r="F266" s="24" t="s">
        <v>698</v>
      </c>
      <c r="G266" s="24" t="s">
        <v>698</v>
      </c>
      <c r="H266" s="24" t="s">
        <v>698</v>
      </c>
      <c r="I266" s="24" t="s">
        <v>699</v>
      </c>
      <c r="J266" s="24" t="s">
        <v>699</v>
      </c>
      <c r="K266" s="26" t="s">
        <v>320</v>
      </c>
      <c r="L266" s="24" t="s">
        <v>334</v>
      </c>
      <c r="M266" s="49">
        <v>20</v>
      </c>
      <c r="N266" s="56">
        <f>ROUND(320/1.12,2)</f>
        <v>285.70999999999998</v>
      </c>
      <c r="O266" s="28">
        <f t="shared" si="4"/>
        <v>5714.2</v>
      </c>
      <c r="P266" s="26" t="s">
        <v>15</v>
      </c>
      <c r="Q266" s="29" t="s">
        <v>343</v>
      </c>
      <c r="R266" s="30" t="s">
        <v>332</v>
      </c>
      <c r="S266" s="25">
        <v>0</v>
      </c>
    </row>
    <row r="267" spans="1:21" ht="63.75" customHeight="1">
      <c r="A267" s="25">
        <v>88</v>
      </c>
      <c r="B267" s="24" t="s">
        <v>52</v>
      </c>
      <c r="C267" s="25" t="s">
        <v>26</v>
      </c>
      <c r="D267" s="24" t="s">
        <v>706</v>
      </c>
      <c r="E267" s="24" t="s">
        <v>707</v>
      </c>
      <c r="F267" s="24" t="s">
        <v>707</v>
      </c>
      <c r="G267" s="24" t="s">
        <v>708</v>
      </c>
      <c r="H267" s="24" t="s">
        <v>708</v>
      </c>
      <c r="I267" s="24" t="s">
        <v>709</v>
      </c>
      <c r="J267" s="24" t="s">
        <v>709</v>
      </c>
      <c r="K267" s="26" t="s">
        <v>320</v>
      </c>
      <c r="L267" s="57" t="s">
        <v>344</v>
      </c>
      <c r="M267" s="44">
        <v>5</v>
      </c>
      <c r="N267" s="45">
        <v>633.92999999999995</v>
      </c>
      <c r="O267" s="28">
        <f t="shared" si="4"/>
        <v>3169.6499999999996</v>
      </c>
      <c r="P267" s="26" t="s">
        <v>15</v>
      </c>
      <c r="Q267" s="29" t="s">
        <v>331</v>
      </c>
      <c r="R267" s="30" t="s">
        <v>332</v>
      </c>
      <c r="S267" s="25">
        <v>0</v>
      </c>
    </row>
    <row r="268" spans="1:21" ht="63.75" customHeight="1">
      <c r="A268" s="25">
        <v>89</v>
      </c>
      <c r="B268" s="24" t="s">
        <v>52</v>
      </c>
      <c r="C268" s="25" t="s">
        <v>26</v>
      </c>
      <c r="D268" s="33" t="s">
        <v>710</v>
      </c>
      <c r="E268" s="33" t="s">
        <v>711</v>
      </c>
      <c r="F268" s="33" t="s">
        <v>711</v>
      </c>
      <c r="G268" s="26" t="s">
        <v>712</v>
      </c>
      <c r="H268" s="26" t="s">
        <v>712</v>
      </c>
      <c r="I268" s="26" t="s">
        <v>876</v>
      </c>
      <c r="J268" s="26" t="s">
        <v>876</v>
      </c>
      <c r="K268" s="26" t="s">
        <v>320</v>
      </c>
      <c r="L268" s="24" t="s">
        <v>345</v>
      </c>
      <c r="M268" s="27">
        <v>3</v>
      </c>
      <c r="N268" s="28">
        <v>29375</v>
      </c>
      <c r="O268" s="28">
        <f t="shared" si="4"/>
        <v>88125</v>
      </c>
      <c r="P268" s="26" t="s">
        <v>15</v>
      </c>
      <c r="Q268" s="29" t="s">
        <v>331</v>
      </c>
      <c r="R268" s="30" t="s">
        <v>332</v>
      </c>
      <c r="S268" s="25">
        <v>0</v>
      </c>
      <c r="U268" s="64"/>
    </row>
    <row r="269" spans="1:21" ht="63.75" customHeight="1">
      <c r="A269" s="25">
        <v>90</v>
      </c>
      <c r="B269" s="24" t="s">
        <v>52</v>
      </c>
      <c r="C269" s="25" t="s">
        <v>26</v>
      </c>
      <c r="D269" s="33" t="s">
        <v>713</v>
      </c>
      <c r="E269" s="33" t="s">
        <v>714</v>
      </c>
      <c r="F269" s="33" t="s">
        <v>714</v>
      </c>
      <c r="G269" s="33" t="s">
        <v>877</v>
      </c>
      <c r="H269" s="33" t="s">
        <v>877</v>
      </c>
      <c r="I269" s="26" t="s">
        <v>878</v>
      </c>
      <c r="J269" s="26" t="s">
        <v>878</v>
      </c>
      <c r="K269" s="26" t="s">
        <v>320</v>
      </c>
      <c r="L269" s="55" t="s">
        <v>715</v>
      </c>
      <c r="M269" s="27">
        <v>10</v>
      </c>
      <c r="N269" s="28">
        <f>ROUND(330.36/1.12,2)</f>
        <v>294.95999999999998</v>
      </c>
      <c r="O269" s="28">
        <f t="shared" si="4"/>
        <v>2949.6</v>
      </c>
      <c r="P269" s="26" t="s">
        <v>15</v>
      </c>
      <c r="Q269" s="29" t="s">
        <v>331</v>
      </c>
      <c r="R269" s="30" t="s">
        <v>332</v>
      </c>
      <c r="S269" s="25">
        <v>0</v>
      </c>
      <c r="T269" s="64"/>
    </row>
    <row r="270" spans="1:21" ht="63.75" customHeight="1">
      <c r="A270" s="25">
        <v>91</v>
      </c>
      <c r="B270" s="24" t="s">
        <v>52</v>
      </c>
      <c r="C270" s="25" t="s">
        <v>26</v>
      </c>
      <c r="D270" s="33" t="s">
        <v>716</v>
      </c>
      <c r="E270" s="33" t="s">
        <v>717</v>
      </c>
      <c r="F270" s="33" t="s">
        <v>717</v>
      </c>
      <c r="G270" s="33" t="s">
        <v>718</v>
      </c>
      <c r="H270" s="33" t="s">
        <v>718</v>
      </c>
      <c r="I270" s="26" t="s">
        <v>919</v>
      </c>
      <c r="J270" s="26" t="s">
        <v>919</v>
      </c>
      <c r="K270" s="26" t="s">
        <v>320</v>
      </c>
      <c r="L270" s="24" t="s">
        <v>335</v>
      </c>
      <c r="M270" s="27">
        <v>5</v>
      </c>
      <c r="N270" s="28">
        <v>508.93</v>
      </c>
      <c r="O270" s="28">
        <f t="shared" si="4"/>
        <v>2544.65</v>
      </c>
      <c r="P270" s="26" t="s">
        <v>15</v>
      </c>
      <c r="Q270" s="29" t="s">
        <v>331</v>
      </c>
      <c r="R270" s="30" t="s">
        <v>332</v>
      </c>
      <c r="S270" s="25">
        <v>0</v>
      </c>
      <c r="T270" s="64"/>
    </row>
    <row r="271" spans="1:21" ht="63.75" customHeight="1">
      <c r="A271" s="25">
        <v>92</v>
      </c>
      <c r="B271" s="24" t="s">
        <v>52</v>
      </c>
      <c r="C271" s="25" t="s">
        <v>26</v>
      </c>
      <c r="D271" s="24" t="s">
        <v>719</v>
      </c>
      <c r="E271" s="24" t="s">
        <v>521</v>
      </c>
      <c r="F271" s="24" t="s">
        <v>521</v>
      </c>
      <c r="G271" s="24" t="s">
        <v>720</v>
      </c>
      <c r="H271" s="24" t="s">
        <v>720</v>
      </c>
      <c r="I271" s="58" t="s">
        <v>721</v>
      </c>
      <c r="J271" s="58" t="s">
        <v>721</v>
      </c>
      <c r="K271" s="26" t="s">
        <v>320</v>
      </c>
      <c r="L271" s="40" t="s">
        <v>532</v>
      </c>
      <c r="M271" s="27">
        <v>5</v>
      </c>
      <c r="N271" s="28">
        <v>3482.14</v>
      </c>
      <c r="O271" s="28">
        <f t="shared" si="4"/>
        <v>17410.7</v>
      </c>
      <c r="P271" s="26" t="s">
        <v>15</v>
      </c>
      <c r="Q271" s="29" t="s">
        <v>331</v>
      </c>
      <c r="R271" s="30" t="s">
        <v>332</v>
      </c>
      <c r="S271" s="25">
        <v>0</v>
      </c>
      <c r="T271" s="64"/>
    </row>
    <row r="272" spans="1:21" ht="63.75" customHeight="1">
      <c r="A272" s="25">
        <v>93</v>
      </c>
      <c r="B272" s="24" t="s">
        <v>52</v>
      </c>
      <c r="C272" s="25" t="s">
        <v>26</v>
      </c>
      <c r="D272" s="24" t="s">
        <v>722</v>
      </c>
      <c r="E272" s="24" t="s">
        <v>521</v>
      </c>
      <c r="F272" s="24" t="s">
        <v>521</v>
      </c>
      <c r="G272" s="24" t="s">
        <v>723</v>
      </c>
      <c r="H272" s="24" t="s">
        <v>723</v>
      </c>
      <c r="I272" s="59" t="s">
        <v>724</v>
      </c>
      <c r="J272" s="59" t="s">
        <v>724</v>
      </c>
      <c r="K272" s="26" t="s">
        <v>320</v>
      </c>
      <c r="L272" s="40" t="s">
        <v>532</v>
      </c>
      <c r="M272" s="27">
        <v>5</v>
      </c>
      <c r="N272" s="28">
        <v>5357.14</v>
      </c>
      <c r="O272" s="28">
        <f t="shared" si="4"/>
        <v>26785.7</v>
      </c>
      <c r="P272" s="26" t="s">
        <v>15</v>
      </c>
      <c r="Q272" s="29" t="s">
        <v>331</v>
      </c>
      <c r="R272" s="30" t="s">
        <v>332</v>
      </c>
      <c r="S272" s="25">
        <v>0</v>
      </c>
      <c r="T272" s="64"/>
    </row>
    <row r="273" spans="1:20" ht="63.75" customHeight="1">
      <c r="A273" s="25">
        <v>94</v>
      </c>
      <c r="B273" s="24" t="s">
        <v>52</v>
      </c>
      <c r="C273" s="25" t="s">
        <v>26</v>
      </c>
      <c r="D273" s="24" t="s">
        <v>520</v>
      </c>
      <c r="E273" s="24" t="s">
        <v>521</v>
      </c>
      <c r="F273" s="24" t="s">
        <v>521</v>
      </c>
      <c r="G273" s="24" t="s">
        <v>725</v>
      </c>
      <c r="H273" s="24" t="s">
        <v>725</v>
      </c>
      <c r="I273" s="39" t="s">
        <v>522</v>
      </c>
      <c r="J273" s="39" t="s">
        <v>522</v>
      </c>
      <c r="K273" s="26" t="s">
        <v>320</v>
      </c>
      <c r="L273" s="40" t="s">
        <v>532</v>
      </c>
      <c r="M273" s="27">
        <v>2</v>
      </c>
      <c r="N273" s="28">
        <v>15446.43</v>
      </c>
      <c r="O273" s="28">
        <f t="shared" si="4"/>
        <v>30892.86</v>
      </c>
      <c r="P273" s="26" t="s">
        <v>15</v>
      </c>
      <c r="Q273" s="29" t="s">
        <v>331</v>
      </c>
      <c r="R273" s="30" t="s">
        <v>332</v>
      </c>
      <c r="S273" s="25">
        <v>0</v>
      </c>
      <c r="T273" s="64"/>
    </row>
    <row r="274" spans="1:20" ht="63.75" customHeight="1">
      <c r="A274" s="25">
        <v>95</v>
      </c>
      <c r="B274" s="24" t="s">
        <v>52</v>
      </c>
      <c r="C274" s="25" t="s">
        <v>26</v>
      </c>
      <c r="D274" s="24" t="s">
        <v>726</v>
      </c>
      <c r="E274" s="24" t="s">
        <v>521</v>
      </c>
      <c r="F274" s="24" t="s">
        <v>521</v>
      </c>
      <c r="G274" s="24" t="s">
        <v>727</v>
      </c>
      <c r="H274" s="24" t="s">
        <v>727</v>
      </c>
      <c r="I274" s="39" t="s">
        <v>728</v>
      </c>
      <c r="J274" s="39" t="s">
        <v>728</v>
      </c>
      <c r="K274" s="26" t="s">
        <v>320</v>
      </c>
      <c r="L274" s="40" t="s">
        <v>532</v>
      </c>
      <c r="M274" s="27">
        <v>2</v>
      </c>
      <c r="N274" s="28">
        <v>6875</v>
      </c>
      <c r="O274" s="28">
        <f t="shared" si="4"/>
        <v>13750</v>
      </c>
      <c r="P274" s="26" t="s">
        <v>15</v>
      </c>
      <c r="Q274" s="29" t="s">
        <v>331</v>
      </c>
      <c r="R274" s="30" t="s">
        <v>332</v>
      </c>
      <c r="S274" s="25">
        <v>0</v>
      </c>
      <c r="T274" s="64"/>
    </row>
    <row r="275" spans="1:20" ht="63.75" customHeight="1">
      <c r="A275" s="25">
        <v>96</v>
      </c>
      <c r="B275" s="24" t="s">
        <v>52</v>
      </c>
      <c r="C275" s="25" t="s">
        <v>26</v>
      </c>
      <c r="D275" s="33" t="s">
        <v>731</v>
      </c>
      <c r="E275" s="24" t="s">
        <v>730</v>
      </c>
      <c r="F275" s="24" t="s">
        <v>730</v>
      </c>
      <c r="G275" s="33" t="s">
        <v>883</v>
      </c>
      <c r="H275" s="33" t="s">
        <v>883</v>
      </c>
      <c r="I275" s="24" t="s">
        <v>882</v>
      </c>
      <c r="J275" s="24" t="s">
        <v>882</v>
      </c>
      <c r="K275" s="26" t="s">
        <v>320</v>
      </c>
      <c r="L275" s="40" t="s">
        <v>532</v>
      </c>
      <c r="M275" s="27">
        <v>3</v>
      </c>
      <c r="N275" s="28">
        <f>ROUND(1428.57/1.12,2)</f>
        <v>1275.51</v>
      </c>
      <c r="O275" s="28">
        <f t="shared" si="4"/>
        <v>3826.5299999999997</v>
      </c>
      <c r="P275" s="26" t="s">
        <v>15</v>
      </c>
      <c r="Q275" s="29" t="s">
        <v>331</v>
      </c>
      <c r="R275" s="30" t="s">
        <v>332</v>
      </c>
      <c r="S275" s="25">
        <v>0</v>
      </c>
      <c r="T275" s="64"/>
    </row>
    <row r="276" spans="1:20" ht="63.75" customHeight="1">
      <c r="A276" s="25">
        <v>97</v>
      </c>
      <c r="B276" s="24" t="s">
        <v>52</v>
      </c>
      <c r="C276" s="25" t="s">
        <v>26</v>
      </c>
      <c r="D276" s="33" t="s">
        <v>732</v>
      </c>
      <c r="E276" s="24" t="s">
        <v>730</v>
      </c>
      <c r="F276" s="24" t="s">
        <v>730</v>
      </c>
      <c r="G276" s="33" t="s">
        <v>884</v>
      </c>
      <c r="H276" s="33" t="s">
        <v>884</v>
      </c>
      <c r="I276" s="24" t="s">
        <v>882</v>
      </c>
      <c r="J276" s="24" t="s">
        <v>882</v>
      </c>
      <c r="K276" s="26" t="s">
        <v>320</v>
      </c>
      <c r="L276" s="40" t="s">
        <v>532</v>
      </c>
      <c r="M276" s="44">
        <v>3</v>
      </c>
      <c r="N276" s="28">
        <f>ROUND(2053.57/1.12,2)</f>
        <v>1833.54</v>
      </c>
      <c r="O276" s="28">
        <f t="shared" si="4"/>
        <v>5500.62</v>
      </c>
      <c r="P276" s="26" t="s">
        <v>15</v>
      </c>
      <c r="Q276" s="29" t="s">
        <v>331</v>
      </c>
      <c r="R276" s="30" t="s">
        <v>332</v>
      </c>
      <c r="S276" s="25">
        <v>0</v>
      </c>
      <c r="T276" s="64"/>
    </row>
    <row r="277" spans="1:20" ht="63.75" customHeight="1">
      <c r="A277" s="25">
        <v>98</v>
      </c>
      <c r="B277" s="24" t="s">
        <v>52</v>
      </c>
      <c r="C277" s="25" t="s">
        <v>26</v>
      </c>
      <c r="D277" s="33" t="s">
        <v>733</v>
      </c>
      <c r="E277" s="24" t="s">
        <v>730</v>
      </c>
      <c r="F277" s="24" t="s">
        <v>730</v>
      </c>
      <c r="G277" s="33" t="s">
        <v>885</v>
      </c>
      <c r="H277" s="33" t="s">
        <v>885</v>
      </c>
      <c r="I277" s="24" t="s">
        <v>882</v>
      </c>
      <c r="J277" s="24" t="s">
        <v>882</v>
      </c>
      <c r="K277" s="26" t="s">
        <v>320</v>
      </c>
      <c r="L277" s="40" t="s">
        <v>532</v>
      </c>
      <c r="M277" s="44">
        <v>3</v>
      </c>
      <c r="N277" s="28">
        <f>ROUND(3482.14/1.12,2)</f>
        <v>3109.05</v>
      </c>
      <c r="O277" s="28">
        <f t="shared" si="4"/>
        <v>9327.1500000000015</v>
      </c>
      <c r="P277" s="26" t="s">
        <v>15</v>
      </c>
      <c r="Q277" s="29" t="s">
        <v>331</v>
      </c>
      <c r="R277" s="30" t="s">
        <v>332</v>
      </c>
      <c r="S277" s="25">
        <v>0</v>
      </c>
    </row>
    <row r="278" spans="1:20" ht="63.75" customHeight="1">
      <c r="A278" s="25">
        <v>99</v>
      </c>
      <c r="B278" s="24" t="s">
        <v>52</v>
      </c>
      <c r="C278" s="25" t="s">
        <v>26</v>
      </c>
      <c r="D278" s="33" t="s">
        <v>737</v>
      </c>
      <c r="E278" s="24" t="s">
        <v>730</v>
      </c>
      <c r="F278" s="24" t="s">
        <v>730</v>
      </c>
      <c r="G278" s="60" t="s">
        <v>886</v>
      </c>
      <c r="H278" s="60" t="s">
        <v>886</v>
      </c>
      <c r="I278" s="24" t="s">
        <v>882</v>
      </c>
      <c r="J278" s="24" t="s">
        <v>882</v>
      </c>
      <c r="K278" s="26" t="s">
        <v>320</v>
      </c>
      <c r="L278" s="40" t="s">
        <v>532</v>
      </c>
      <c r="M278" s="44">
        <v>3</v>
      </c>
      <c r="N278" s="28">
        <f>ROUND(4017.86/1.12,2)</f>
        <v>3587.38</v>
      </c>
      <c r="O278" s="28">
        <f t="shared" si="4"/>
        <v>10762.14</v>
      </c>
      <c r="P278" s="26" t="s">
        <v>15</v>
      </c>
      <c r="Q278" s="29" t="s">
        <v>331</v>
      </c>
      <c r="R278" s="30" t="s">
        <v>332</v>
      </c>
      <c r="S278" s="25">
        <v>0</v>
      </c>
    </row>
    <row r="279" spans="1:20" ht="63.75" customHeight="1">
      <c r="A279" s="25">
        <v>100</v>
      </c>
      <c r="B279" s="24" t="s">
        <v>52</v>
      </c>
      <c r="C279" s="25" t="s">
        <v>26</v>
      </c>
      <c r="D279" s="33" t="s">
        <v>734</v>
      </c>
      <c r="E279" s="24" t="s">
        <v>730</v>
      </c>
      <c r="F279" s="24" t="s">
        <v>730</v>
      </c>
      <c r="G279" s="33" t="s">
        <v>887</v>
      </c>
      <c r="H279" s="33" t="s">
        <v>887</v>
      </c>
      <c r="I279" s="24" t="s">
        <v>882</v>
      </c>
      <c r="J279" s="24" t="s">
        <v>882</v>
      </c>
      <c r="K279" s="26" t="s">
        <v>320</v>
      </c>
      <c r="L279" s="40" t="s">
        <v>532</v>
      </c>
      <c r="M279" s="44">
        <v>3</v>
      </c>
      <c r="N279" s="45">
        <f>ROUND(4800/1.12,2)</f>
        <v>4285.71</v>
      </c>
      <c r="O279" s="28">
        <f t="shared" si="4"/>
        <v>12857.130000000001</v>
      </c>
      <c r="P279" s="26" t="s">
        <v>15</v>
      </c>
      <c r="Q279" s="29" t="s">
        <v>331</v>
      </c>
      <c r="R279" s="30" t="s">
        <v>332</v>
      </c>
      <c r="S279" s="25">
        <v>0</v>
      </c>
    </row>
    <row r="280" spans="1:20" ht="63.75" customHeight="1">
      <c r="A280" s="25">
        <v>101</v>
      </c>
      <c r="B280" s="24" t="s">
        <v>52</v>
      </c>
      <c r="C280" s="25" t="s">
        <v>26</v>
      </c>
      <c r="D280" s="33" t="s">
        <v>735</v>
      </c>
      <c r="E280" s="24" t="s">
        <v>730</v>
      </c>
      <c r="F280" s="24" t="s">
        <v>730</v>
      </c>
      <c r="G280" s="33" t="s">
        <v>888</v>
      </c>
      <c r="H280" s="33" t="s">
        <v>888</v>
      </c>
      <c r="I280" s="24" t="s">
        <v>882</v>
      </c>
      <c r="J280" s="24" t="s">
        <v>882</v>
      </c>
      <c r="K280" s="26" t="s">
        <v>320</v>
      </c>
      <c r="L280" s="40" t="s">
        <v>532</v>
      </c>
      <c r="M280" s="44">
        <v>3</v>
      </c>
      <c r="N280" s="45">
        <f>ROUND(5000/1.12,2)</f>
        <v>4464.29</v>
      </c>
      <c r="O280" s="28">
        <f t="shared" si="4"/>
        <v>13392.869999999999</v>
      </c>
      <c r="P280" s="26" t="s">
        <v>15</v>
      </c>
      <c r="Q280" s="29" t="s">
        <v>331</v>
      </c>
      <c r="R280" s="30" t="s">
        <v>332</v>
      </c>
      <c r="S280" s="25">
        <v>0</v>
      </c>
    </row>
    <row r="281" spans="1:20" ht="63.75" customHeight="1">
      <c r="A281" s="25">
        <v>102</v>
      </c>
      <c r="B281" s="24" t="s">
        <v>52</v>
      </c>
      <c r="C281" s="25" t="s">
        <v>26</v>
      </c>
      <c r="D281" s="33" t="s">
        <v>736</v>
      </c>
      <c r="E281" s="24" t="s">
        <v>730</v>
      </c>
      <c r="F281" s="24" t="s">
        <v>730</v>
      </c>
      <c r="G281" s="33" t="s">
        <v>889</v>
      </c>
      <c r="H281" s="33" t="s">
        <v>889</v>
      </c>
      <c r="I281" s="24" t="s">
        <v>882</v>
      </c>
      <c r="J281" s="24" t="s">
        <v>882</v>
      </c>
      <c r="K281" s="26" t="s">
        <v>320</v>
      </c>
      <c r="L281" s="40" t="s">
        <v>532</v>
      </c>
      <c r="M281" s="44">
        <v>3</v>
      </c>
      <c r="N281" s="28">
        <f>ROUND(5446.43/1.12,2)</f>
        <v>4862.88</v>
      </c>
      <c r="O281" s="28">
        <f t="shared" si="4"/>
        <v>14588.64</v>
      </c>
      <c r="P281" s="26" t="s">
        <v>15</v>
      </c>
      <c r="Q281" s="29" t="s">
        <v>331</v>
      </c>
      <c r="R281" s="30" t="s">
        <v>332</v>
      </c>
      <c r="S281" s="25">
        <v>0</v>
      </c>
    </row>
    <row r="282" spans="1:20" ht="63.75" customHeight="1">
      <c r="A282" s="25">
        <v>103</v>
      </c>
      <c r="B282" s="24" t="s">
        <v>52</v>
      </c>
      <c r="C282" s="25" t="s">
        <v>26</v>
      </c>
      <c r="D282" s="33" t="s">
        <v>729</v>
      </c>
      <c r="E282" s="24" t="s">
        <v>730</v>
      </c>
      <c r="F282" s="24" t="s">
        <v>730</v>
      </c>
      <c r="G282" s="60" t="s">
        <v>890</v>
      </c>
      <c r="H282" s="33" t="s">
        <v>890</v>
      </c>
      <c r="I282" s="24" t="s">
        <v>882</v>
      </c>
      <c r="J282" s="24" t="s">
        <v>882</v>
      </c>
      <c r="K282" s="26" t="s">
        <v>320</v>
      </c>
      <c r="L282" s="40" t="s">
        <v>532</v>
      </c>
      <c r="M282" s="27">
        <v>3</v>
      </c>
      <c r="N282" s="28">
        <f>ROUND(6517.86/1.12,2)</f>
        <v>5819.52</v>
      </c>
      <c r="O282" s="28">
        <f t="shared" si="4"/>
        <v>17458.560000000001</v>
      </c>
      <c r="P282" s="26" t="s">
        <v>15</v>
      </c>
      <c r="Q282" s="29" t="s">
        <v>331</v>
      </c>
      <c r="R282" s="30" t="s">
        <v>332</v>
      </c>
      <c r="S282" s="25">
        <v>0</v>
      </c>
    </row>
    <row r="283" spans="1:20" ht="63.75" customHeight="1">
      <c r="A283" s="25">
        <v>104</v>
      </c>
      <c r="B283" s="24" t="s">
        <v>52</v>
      </c>
      <c r="C283" s="25" t="s">
        <v>26</v>
      </c>
      <c r="D283" s="24" t="s">
        <v>738</v>
      </c>
      <c r="E283" s="24" t="s">
        <v>739</v>
      </c>
      <c r="F283" s="24" t="s">
        <v>739</v>
      </c>
      <c r="G283" s="33" t="s">
        <v>891</v>
      </c>
      <c r="H283" s="33" t="s">
        <v>891</v>
      </c>
      <c r="I283" s="24" t="s">
        <v>740</v>
      </c>
      <c r="J283" s="24" t="s">
        <v>740</v>
      </c>
      <c r="K283" s="26" t="s">
        <v>320</v>
      </c>
      <c r="L283" s="40" t="s">
        <v>532</v>
      </c>
      <c r="M283" s="27">
        <v>4</v>
      </c>
      <c r="N283" s="28">
        <v>16607.14</v>
      </c>
      <c r="O283" s="28">
        <f t="shared" si="4"/>
        <v>66428.56</v>
      </c>
      <c r="P283" s="30" t="s">
        <v>15</v>
      </c>
      <c r="Q283" s="29" t="s">
        <v>331</v>
      </c>
      <c r="R283" s="30" t="s">
        <v>332</v>
      </c>
      <c r="S283" s="25">
        <v>0</v>
      </c>
    </row>
    <row r="284" spans="1:20" ht="63.75" customHeight="1">
      <c r="A284" s="25">
        <v>105</v>
      </c>
      <c r="B284" s="24" t="s">
        <v>52</v>
      </c>
      <c r="C284" s="25" t="s">
        <v>26</v>
      </c>
      <c r="D284" s="26" t="s">
        <v>741</v>
      </c>
      <c r="E284" s="26" t="s">
        <v>742</v>
      </c>
      <c r="F284" s="26" t="s">
        <v>742</v>
      </c>
      <c r="G284" s="33" t="s">
        <v>743</v>
      </c>
      <c r="H284" s="33" t="s">
        <v>743</v>
      </c>
      <c r="I284" s="24" t="s">
        <v>744</v>
      </c>
      <c r="J284" s="24" t="s">
        <v>744</v>
      </c>
      <c r="K284" s="26" t="s">
        <v>320</v>
      </c>
      <c r="L284" s="40" t="s">
        <v>532</v>
      </c>
      <c r="M284" s="27">
        <v>4</v>
      </c>
      <c r="N284" s="28">
        <v>13357.14</v>
      </c>
      <c r="O284" s="28">
        <v>53428.56</v>
      </c>
      <c r="P284" s="30" t="s">
        <v>15</v>
      </c>
      <c r="Q284" s="29" t="s">
        <v>331</v>
      </c>
      <c r="R284" s="30" t="s">
        <v>332</v>
      </c>
      <c r="S284" s="25">
        <v>0</v>
      </c>
    </row>
    <row r="285" spans="1:20" ht="63.75" customHeight="1">
      <c r="A285" s="25">
        <v>106</v>
      </c>
      <c r="B285" s="24" t="s">
        <v>52</v>
      </c>
      <c r="C285" s="25" t="s">
        <v>26</v>
      </c>
      <c r="D285" s="33" t="s">
        <v>745</v>
      </c>
      <c r="E285" s="33" t="s">
        <v>346</v>
      </c>
      <c r="F285" s="33" t="s">
        <v>746</v>
      </c>
      <c r="G285" s="24" t="s">
        <v>747</v>
      </c>
      <c r="H285" s="24" t="s">
        <v>747</v>
      </c>
      <c r="I285" s="26" t="s">
        <v>748</v>
      </c>
      <c r="J285" s="26" t="s">
        <v>748</v>
      </c>
      <c r="K285" s="26" t="s">
        <v>320</v>
      </c>
      <c r="L285" s="40" t="s">
        <v>532</v>
      </c>
      <c r="M285" s="27">
        <v>4</v>
      </c>
      <c r="N285" s="28">
        <v>1116.07</v>
      </c>
      <c r="O285" s="28">
        <f t="shared" si="4"/>
        <v>4464.28</v>
      </c>
      <c r="P285" s="30" t="s">
        <v>15</v>
      </c>
      <c r="Q285" s="29" t="s">
        <v>331</v>
      </c>
      <c r="R285" s="30" t="s">
        <v>332</v>
      </c>
      <c r="S285" s="25">
        <v>0</v>
      </c>
    </row>
    <row r="286" spans="1:20" ht="63.75" customHeight="1">
      <c r="A286" s="25">
        <v>107</v>
      </c>
      <c r="B286" s="24" t="s">
        <v>52</v>
      </c>
      <c r="C286" s="25" t="s">
        <v>26</v>
      </c>
      <c r="D286" s="33" t="s">
        <v>749</v>
      </c>
      <c r="E286" s="33" t="s">
        <v>750</v>
      </c>
      <c r="F286" s="33" t="s">
        <v>750</v>
      </c>
      <c r="G286" s="24" t="s">
        <v>751</v>
      </c>
      <c r="H286" s="24" t="s">
        <v>751</v>
      </c>
      <c r="I286" s="61" t="s">
        <v>752</v>
      </c>
      <c r="J286" s="61" t="s">
        <v>752</v>
      </c>
      <c r="K286" s="26" t="s">
        <v>320</v>
      </c>
      <c r="L286" s="40" t="s">
        <v>532</v>
      </c>
      <c r="M286" s="44">
        <v>8</v>
      </c>
      <c r="N286" s="28">
        <v>1339.29</v>
      </c>
      <c r="O286" s="28">
        <v>10714.32</v>
      </c>
      <c r="P286" s="30" t="s">
        <v>15</v>
      </c>
      <c r="Q286" s="29" t="s">
        <v>331</v>
      </c>
      <c r="R286" s="30" t="s">
        <v>332</v>
      </c>
      <c r="S286" s="25">
        <v>0</v>
      </c>
    </row>
    <row r="287" spans="1:20" ht="63.75" customHeight="1">
      <c r="A287" s="25">
        <v>108</v>
      </c>
      <c r="B287" s="24" t="s">
        <v>52</v>
      </c>
      <c r="C287" s="25" t="s">
        <v>26</v>
      </c>
      <c r="D287" s="33" t="s">
        <v>753</v>
      </c>
      <c r="E287" s="33" t="s">
        <v>754</v>
      </c>
      <c r="F287" s="33" t="s">
        <v>754</v>
      </c>
      <c r="G287" s="33" t="s">
        <v>755</v>
      </c>
      <c r="H287" s="33" t="s">
        <v>755</v>
      </c>
      <c r="I287" s="33" t="s">
        <v>754</v>
      </c>
      <c r="J287" s="33" t="s">
        <v>754</v>
      </c>
      <c r="K287" s="26" t="s">
        <v>320</v>
      </c>
      <c r="L287" s="40" t="s">
        <v>339</v>
      </c>
      <c r="M287" s="44">
        <v>30</v>
      </c>
      <c r="N287" s="28">
        <v>3526.79</v>
      </c>
      <c r="O287" s="28">
        <f t="shared" si="4"/>
        <v>105803.7</v>
      </c>
      <c r="P287" s="30" t="s">
        <v>15</v>
      </c>
      <c r="Q287" s="29" t="s">
        <v>331</v>
      </c>
      <c r="R287" s="30" t="s">
        <v>332</v>
      </c>
      <c r="S287" s="25">
        <v>0</v>
      </c>
    </row>
    <row r="288" spans="1:20" ht="63.75" customHeight="1">
      <c r="A288" s="25">
        <v>109</v>
      </c>
      <c r="B288" s="24" t="s">
        <v>52</v>
      </c>
      <c r="C288" s="25" t="s">
        <v>26</v>
      </c>
      <c r="D288" s="24" t="s">
        <v>756</v>
      </c>
      <c r="E288" s="24" t="s">
        <v>376</v>
      </c>
      <c r="F288" s="24" t="s">
        <v>376</v>
      </c>
      <c r="G288" s="24" t="s">
        <v>757</v>
      </c>
      <c r="H288" s="24" t="s">
        <v>759</v>
      </c>
      <c r="I288" s="24" t="s">
        <v>758</v>
      </c>
      <c r="J288" s="24" t="s">
        <v>758</v>
      </c>
      <c r="K288" s="26" t="s">
        <v>320</v>
      </c>
      <c r="L288" s="40" t="s">
        <v>339</v>
      </c>
      <c r="M288" s="44">
        <v>15</v>
      </c>
      <c r="N288" s="28">
        <v>4419.6400000000003</v>
      </c>
      <c r="O288" s="28">
        <f t="shared" si="4"/>
        <v>66294.600000000006</v>
      </c>
      <c r="P288" s="30" t="s">
        <v>15</v>
      </c>
      <c r="Q288" s="29" t="s">
        <v>331</v>
      </c>
      <c r="R288" s="30" t="s">
        <v>332</v>
      </c>
      <c r="S288" s="25">
        <v>0</v>
      </c>
    </row>
    <row r="289" spans="1:20" ht="63.75" customHeight="1">
      <c r="A289" s="25">
        <v>110</v>
      </c>
      <c r="B289" s="24" t="s">
        <v>52</v>
      </c>
      <c r="C289" s="25" t="s">
        <v>26</v>
      </c>
      <c r="D289" s="33" t="s">
        <v>760</v>
      </c>
      <c r="E289" s="33" t="s">
        <v>376</v>
      </c>
      <c r="F289" s="33" t="s">
        <v>376</v>
      </c>
      <c r="G289" s="26" t="s">
        <v>761</v>
      </c>
      <c r="H289" s="26" t="s">
        <v>761</v>
      </c>
      <c r="I289" s="26" t="s">
        <v>761</v>
      </c>
      <c r="J289" s="26" t="s">
        <v>761</v>
      </c>
      <c r="K289" s="26" t="s">
        <v>320</v>
      </c>
      <c r="L289" s="40" t="s">
        <v>339</v>
      </c>
      <c r="M289" s="44">
        <v>50</v>
      </c>
      <c r="N289" s="28">
        <v>4419.6400000000003</v>
      </c>
      <c r="O289" s="28">
        <f t="shared" si="4"/>
        <v>220982.00000000003</v>
      </c>
      <c r="P289" s="26" t="s">
        <v>15</v>
      </c>
      <c r="Q289" s="29" t="s">
        <v>331</v>
      </c>
      <c r="R289" s="30" t="s">
        <v>332</v>
      </c>
      <c r="S289" s="25">
        <v>0</v>
      </c>
    </row>
    <row r="290" spans="1:20" ht="63.75" customHeight="1">
      <c r="A290" s="25">
        <v>111</v>
      </c>
      <c r="B290" s="24" t="s">
        <v>52</v>
      </c>
      <c r="C290" s="25" t="s">
        <v>26</v>
      </c>
      <c r="D290" s="24" t="s">
        <v>762</v>
      </c>
      <c r="E290" s="24" t="s">
        <v>763</v>
      </c>
      <c r="F290" s="24" t="s">
        <v>763</v>
      </c>
      <c r="G290" s="24" t="s">
        <v>764</v>
      </c>
      <c r="H290" s="24" t="s">
        <v>764</v>
      </c>
      <c r="I290" s="24" t="s">
        <v>764</v>
      </c>
      <c r="J290" s="24" t="s">
        <v>764</v>
      </c>
      <c r="K290" s="26" t="s">
        <v>320</v>
      </c>
      <c r="L290" s="40" t="s">
        <v>532</v>
      </c>
      <c r="M290" s="44">
        <v>50</v>
      </c>
      <c r="N290" s="45">
        <v>982.14</v>
      </c>
      <c r="O290" s="28">
        <f t="shared" si="4"/>
        <v>49107</v>
      </c>
      <c r="P290" s="26" t="s">
        <v>15</v>
      </c>
      <c r="Q290" s="29" t="s">
        <v>331</v>
      </c>
      <c r="R290" s="30" t="s">
        <v>332</v>
      </c>
      <c r="S290" s="25">
        <v>0</v>
      </c>
      <c r="T290" s="64"/>
    </row>
    <row r="291" spans="1:20" ht="63.75" customHeight="1">
      <c r="A291" s="25">
        <v>112</v>
      </c>
      <c r="B291" s="24" t="s">
        <v>52</v>
      </c>
      <c r="C291" s="25" t="s">
        <v>26</v>
      </c>
      <c r="D291" s="24" t="s">
        <v>765</v>
      </c>
      <c r="E291" s="24" t="s">
        <v>763</v>
      </c>
      <c r="F291" s="24" t="s">
        <v>763</v>
      </c>
      <c r="G291" s="24" t="s">
        <v>766</v>
      </c>
      <c r="H291" s="24" t="s">
        <v>766</v>
      </c>
      <c r="I291" s="24" t="s">
        <v>766</v>
      </c>
      <c r="J291" s="24" t="s">
        <v>766</v>
      </c>
      <c r="K291" s="26" t="s">
        <v>320</v>
      </c>
      <c r="L291" s="40" t="s">
        <v>532</v>
      </c>
      <c r="M291" s="44">
        <v>50</v>
      </c>
      <c r="N291" s="45">
        <v>763.39</v>
      </c>
      <c r="O291" s="28">
        <f t="shared" si="4"/>
        <v>38169.5</v>
      </c>
      <c r="P291" s="26" t="s">
        <v>15</v>
      </c>
      <c r="Q291" s="29" t="s">
        <v>331</v>
      </c>
      <c r="R291" s="30" t="s">
        <v>332</v>
      </c>
      <c r="S291" s="25">
        <v>0</v>
      </c>
      <c r="T291" s="64"/>
    </row>
    <row r="292" spans="1:20" ht="63.75" customHeight="1">
      <c r="A292" s="25">
        <v>113</v>
      </c>
      <c r="B292" s="24" t="s">
        <v>52</v>
      </c>
      <c r="C292" s="25" t="s">
        <v>26</v>
      </c>
      <c r="D292" s="33" t="s">
        <v>767</v>
      </c>
      <c r="E292" s="33" t="s">
        <v>768</v>
      </c>
      <c r="F292" s="33" t="s">
        <v>768</v>
      </c>
      <c r="G292" s="26" t="s">
        <v>769</v>
      </c>
      <c r="H292" s="26" t="s">
        <v>769</v>
      </c>
      <c r="I292" s="26" t="s">
        <v>769</v>
      </c>
      <c r="J292" s="26" t="s">
        <v>769</v>
      </c>
      <c r="K292" s="26" t="s">
        <v>320</v>
      </c>
      <c r="L292" s="24" t="s">
        <v>335</v>
      </c>
      <c r="M292" s="44">
        <v>15</v>
      </c>
      <c r="N292" s="45">
        <v>562.5</v>
      </c>
      <c r="O292" s="28">
        <f t="shared" si="4"/>
        <v>8437.5</v>
      </c>
      <c r="P292" s="26" t="s">
        <v>15</v>
      </c>
      <c r="Q292" s="29" t="s">
        <v>331</v>
      </c>
      <c r="R292" s="30" t="s">
        <v>332</v>
      </c>
      <c r="S292" s="25">
        <v>0</v>
      </c>
      <c r="T292" s="64"/>
    </row>
    <row r="293" spans="1:20" ht="63.75" customHeight="1">
      <c r="A293" s="25">
        <v>114</v>
      </c>
      <c r="B293" s="24" t="s">
        <v>52</v>
      </c>
      <c r="C293" s="25" t="s">
        <v>26</v>
      </c>
      <c r="D293" s="33" t="s">
        <v>774</v>
      </c>
      <c r="E293" s="33" t="s">
        <v>775</v>
      </c>
      <c r="F293" s="33" t="s">
        <v>775</v>
      </c>
      <c r="G293" s="24" t="s">
        <v>776</v>
      </c>
      <c r="H293" s="24" t="s">
        <v>776</v>
      </c>
      <c r="I293" s="39" t="s">
        <v>777</v>
      </c>
      <c r="J293" s="39" t="s">
        <v>777</v>
      </c>
      <c r="K293" s="26" t="s">
        <v>320</v>
      </c>
      <c r="L293" s="24" t="s">
        <v>335</v>
      </c>
      <c r="M293" s="44">
        <v>5</v>
      </c>
      <c r="N293" s="45">
        <v>223.21</v>
      </c>
      <c r="O293" s="28">
        <f t="shared" si="4"/>
        <v>1116.05</v>
      </c>
      <c r="P293" s="26" t="s">
        <v>15</v>
      </c>
      <c r="Q293" s="29" t="s">
        <v>331</v>
      </c>
      <c r="R293" s="30" t="s">
        <v>332</v>
      </c>
      <c r="S293" s="25">
        <v>0</v>
      </c>
      <c r="T293" s="64"/>
    </row>
    <row r="294" spans="1:20" ht="63.75" customHeight="1">
      <c r="A294" s="25">
        <v>115</v>
      </c>
      <c r="B294" s="24" t="s">
        <v>52</v>
      </c>
      <c r="C294" s="25" t="s">
        <v>26</v>
      </c>
      <c r="D294" s="33" t="s">
        <v>778</v>
      </c>
      <c r="E294" s="33" t="s">
        <v>779</v>
      </c>
      <c r="F294" s="33" t="s">
        <v>779</v>
      </c>
      <c r="G294" s="33" t="s">
        <v>780</v>
      </c>
      <c r="H294" s="33" t="s">
        <v>780</v>
      </c>
      <c r="I294" s="39" t="s">
        <v>781</v>
      </c>
      <c r="J294" s="39" t="s">
        <v>781</v>
      </c>
      <c r="K294" s="26" t="s">
        <v>322</v>
      </c>
      <c r="L294" s="24" t="s">
        <v>335</v>
      </c>
      <c r="M294" s="44">
        <v>15</v>
      </c>
      <c r="N294" s="45">
        <v>2321.4299999999998</v>
      </c>
      <c r="O294" s="28">
        <f t="shared" ref="O294:O301" si="5">N294*M294</f>
        <v>34821.449999999997</v>
      </c>
      <c r="P294" s="26" t="s">
        <v>15</v>
      </c>
      <c r="Q294" s="29" t="s">
        <v>331</v>
      </c>
      <c r="R294" s="30" t="s">
        <v>332</v>
      </c>
      <c r="S294" s="25">
        <v>0</v>
      </c>
      <c r="T294" s="64"/>
    </row>
    <row r="295" spans="1:20" ht="63.75" customHeight="1">
      <c r="A295" s="25">
        <v>116</v>
      </c>
      <c r="B295" s="24" t="s">
        <v>52</v>
      </c>
      <c r="C295" s="25" t="s">
        <v>26</v>
      </c>
      <c r="D295" s="33" t="s">
        <v>782</v>
      </c>
      <c r="E295" s="33" t="s">
        <v>783</v>
      </c>
      <c r="F295" s="33" t="s">
        <v>783</v>
      </c>
      <c r="G295" s="33" t="s">
        <v>784</v>
      </c>
      <c r="H295" s="33" t="s">
        <v>784</v>
      </c>
      <c r="I295" s="39" t="s">
        <v>785</v>
      </c>
      <c r="J295" s="39" t="s">
        <v>785</v>
      </c>
      <c r="K295" s="26" t="s">
        <v>322</v>
      </c>
      <c r="L295" s="24" t="s">
        <v>335</v>
      </c>
      <c r="M295" s="44">
        <v>15</v>
      </c>
      <c r="N295" s="45">
        <v>3205.36</v>
      </c>
      <c r="O295" s="28">
        <f t="shared" si="5"/>
        <v>48080.4</v>
      </c>
      <c r="P295" s="26" t="s">
        <v>15</v>
      </c>
      <c r="Q295" s="29" t="s">
        <v>331</v>
      </c>
      <c r="R295" s="30" t="s">
        <v>332</v>
      </c>
      <c r="S295" s="25">
        <v>0</v>
      </c>
      <c r="T295" s="64"/>
    </row>
    <row r="296" spans="1:20" ht="63.75" customHeight="1">
      <c r="A296" s="25">
        <v>117</v>
      </c>
      <c r="B296" s="94" t="s">
        <v>52</v>
      </c>
      <c r="C296" s="137" t="s">
        <v>26</v>
      </c>
      <c r="D296" s="162" t="s">
        <v>1714</v>
      </c>
      <c r="E296" s="163" t="s">
        <v>372</v>
      </c>
      <c r="F296" s="163" t="s">
        <v>372</v>
      </c>
      <c r="G296" s="163" t="s">
        <v>1715</v>
      </c>
      <c r="H296" s="163" t="s">
        <v>1715</v>
      </c>
      <c r="I296" s="164" t="s">
        <v>372</v>
      </c>
      <c r="J296" s="84" t="s">
        <v>372</v>
      </c>
      <c r="K296" s="138" t="s">
        <v>320</v>
      </c>
      <c r="L296" s="94" t="s">
        <v>334</v>
      </c>
      <c r="M296" s="100">
        <v>408</v>
      </c>
      <c r="N296" s="153">
        <v>1580.36</v>
      </c>
      <c r="O296" s="85">
        <v>644786.88</v>
      </c>
      <c r="P296" s="141" t="s">
        <v>18</v>
      </c>
      <c r="Q296" s="96" t="s">
        <v>331</v>
      </c>
      <c r="R296" s="141" t="s">
        <v>332</v>
      </c>
      <c r="S296" s="137">
        <v>0</v>
      </c>
    </row>
    <row r="297" spans="1:20" ht="63.75" customHeight="1">
      <c r="A297" s="25">
        <v>118</v>
      </c>
      <c r="B297" s="24" t="s">
        <v>52</v>
      </c>
      <c r="C297" s="25" t="s">
        <v>26</v>
      </c>
      <c r="D297" s="24" t="s">
        <v>786</v>
      </c>
      <c r="E297" s="24" t="s">
        <v>787</v>
      </c>
      <c r="F297" s="24" t="s">
        <v>787</v>
      </c>
      <c r="G297" s="24" t="s">
        <v>788</v>
      </c>
      <c r="H297" s="24" t="s">
        <v>788</v>
      </c>
      <c r="I297" s="24" t="s">
        <v>787</v>
      </c>
      <c r="J297" s="24" t="s">
        <v>787</v>
      </c>
      <c r="K297" s="26" t="s">
        <v>322</v>
      </c>
      <c r="L297" s="24" t="s">
        <v>335</v>
      </c>
      <c r="M297" s="44">
        <v>20</v>
      </c>
      <c r="N297" s="45">
        <v>678.57</v>
      </c>
      <c r="O297" s="28">
        <f t="shared" si="5"/>
        <v>13571.400000000001</v>
      </c>
      <c r="P297" s="26" t="s">
        <v>15</v>
      </c>
      <c r="Q297" s="29" t="s">
        <v>331</v>
      </c>
      <c r="R297" s="30" t="s">
        <v>332</v>
      </c>
      <c r="S297" s="25">
        <v>0</v>
      </c>
    </row>
    <row r="298" spans="1:20" s="175" customFormat="1" ht="63.75" customHeight="1">
      <c r="A298" s="25">
        <v>119</v>
      </c>
      <c r="B298" s="39" t="s">
        <v>52</v>
      </c>
      <c r="C298" s="41" t="s">
        <v>26</v>
      </c>
      <c r="D298" s="24" t="s">
        <v>789</v>
      </c>
      <c r="E298" s="24" t="s">
        <v>790</v>
      </c>
      <c r="F298" s="24" t="s">
        <v>790</v>
      </c>
      <c r="G298" s="24" t="s">
        <v>791</v>
      </c>
      <c r="H298" s="24" t="s">
        <v>791</v>
      </c>
      <c r="I298" s="26" t="s">
        <v>792</v>
      </c>
      <c r="J298" s="26" t="s">
        <v>792</v>
      </c>
      <c r="K298" s="26" t="s">
        <v>322</v>
      </c>
      <c r="L298" s="24" t="s">
        <v>335</v>
      </c>
      <c r="M298" s="44">
        <v>4</v>
      </c>
      <c r="N298" s="45">
        <v>20982.14</v>
      </c>
      <c r="O298" s="28">
        <f t="shared" si="5"/>
        <v>83928.56</v>
      </c>
      <c r="P298" s="26" t="s">
        <v>16</v>
      </c>
      <c r="Q298" s="29" t="s">
        <v>331</v>
      </c>
      <c r="R298" s="30" t="s">
        <v>332</v>
      </c>
      <c r="S298" s="25">
        <v>0</v>
      </c>
    </row>
    <row r="299" spans="1:20" ht="63.75" customHeight="1">
      <c r="A299" s="25">
        <v>120</v>
      </c>
      <c r="B299" s="39" t="s">
        <v>52</v>
      </c>
      <c r="C299" s="41" t="s">
        <v>26</v>
      </c>
      <c r="D299" s="24" t="s">
        <v>793</v>
      </c>
      <c r="E299" s="24" t="s">
        <v>790</v>
      </c>
      <c r="F299" s="24" t="s">
        <v>790</v>
      </c>
      <c r="G299" s="24" t="s">
        <v>794</v>
      </c>
      <c r="H299" s="24" t="s">
        <v>794</v>
      </c>
      <c r="I299" s="26" t="s">
        <v>795</v>
      </c>
      <c r="J299" s="26" t="s">
        <v>795</v>
      </c>
      <c r="K299" s="26" t="s">
        <v>322</v>
      </c>
      <c r="L299" s="24" t="s">
        <v>335</v>
      </c>
      <c r="M299" s="44">
        <v>4</v>
      </c>
      <c r="N299" s="45">
        <v>24023.21</v>
      </c>
      <c r="O299" s="28">
        <f t="shared" si="5"/>
        <v>96092.84</v>
      </c>
      <c r="P299" s="26" t="s">
        <v>16</v>
      </c>
      <c r="Q299" s="29" t="s">
        <v>331</v>
      </c>
      <c r="R299" s="30" t="s">
        <v>332</v>
      </c>
      <c r="S299" s="25">
        <v>0</v>
      </c>
    </row>
    <row r="300" spans="1:20" ht="63.75" customHeight="1">
      <c r="A300" s="25">
        <v>121</v>
      </c>
      <c r="B300" s="39" t="s">
        <v>52</v>
      </c>
      <c r="C300" s="41" t="s">
        <v>26</v>
      </c>
      <c r="D300" s="24" t="s">
        <v>796</v>
      </c>
      <c r="E300" s="24" t="s">
        <v>790</v>
      </c>
      <c r="F300" s="24" t="s">
        <v>790</v>
      </c>
      <c r="G300" s="24" t="s">
        <v>797</v>
      </c>
      <c r="H300" s="24" t="s">
        <v>797</v>
      </c>
      <c r="I300" s="26" t="s">
        <v>798</v>
      </c>
      <c r="J300" s="26" t="s">
        <v>798</v>
      </c>
      <c r="K300" s="26" t="s">
        <v>322</v>
      </c>
      <c r="L300" s="24" t="s">
        <v>335</v>
      </c>
      <c r="M300" s="44">
        <v>4</v>
      </c>
      <c r="N300" s="45">
        <v>24023.21</v>
      </c>
      <c r="O300" s="28">
        <f t="shared" si="5"/>
        <v>96092.84</v>
      </c>
      <c r="P300" s="30" t="s">
        <v>16</v>
      </c>
      <c r="Q300" s="46" t="s">
        <v>331</v>
      </c>
      <c r="R300" s="30" t="s">
        <v>332</v>
      </c>
      <c r="S300" s="25">
        <v>0</v>
      </c>
    </row>
    <row r="301" spans="1:20" ht="63.75" customHeight="1">
      <c r="A301" s="25">
        <v>122</v>
      </c>
      <c r="B301" s="39" t="s">
        <v>52</v>
      </c>
      <c r="C301" s="41" t="s">
        <v>26</v>
      </c>
      <c r="D301" s="24" t="s">
        <v>799</v>
      </c>
      <c r="E301" s="24" t="s">
        <v>790</v>
      </c>
      <c r="F301" s="24" t="s">
        <v>790</v>
      </c>
      <c r="G301" s="24" t="s">
        <v>800</v>
      </c>
      <c r="H301" s="24" t="s">
        <v>800</v>
      </c>
      <c r="I301" s="26" t="s">
        <v>801</v>
      </c>
      <c r="J301" s="26" t="s">
        <v>801</v>
      </c>
      <c r="K301" s="26" t="s">
        <v>322</v>
      </c>
      <c r="L301" s="57" t="s">
        <v>335</v>
      </c>
      <c r="M301" s="44">
        <v>4</v>
      </c>
      <c r="N301" s="45">
        <v>24023.21</v>
      </c>
      <c r="O301" s="28">
        <f t="shared" si="5"/>
        <v>96092.84</v>
      </c>
      <c r="P301" s="30" t="s">
        <v>16</v>
      </c>
      <c r="Q301" s="46" t="s">
        <v>331</v>
      </c>
      <c r="R301" s="30" t="s">
        <v>332</v>
      </c>
      <c r="S301" s="25">
        <v>0</v>
      </c>
    </row>
    <row r="302" spans="1:20" ht="63.75" customHeight="1">
      <c r="A302" s="25">
        <v>123</v>
      </c>
      <c r="B302" s="90" t="s">
        <v>52</v>
      </c>
      <c r="C302" s="91" t="s">
        <v>26</v>
      </c>
      <c r="D302" s="163" t="s">
        <v>892</v>
      </c>
      <c r="E302" s="163" t="s">
        <v>790</v>
      </c>
      <c r="F302" s="163" t="s">
        <v>790</v>
      </c>
      <c r="G302" s="163" t="s">
        <v>893</v>
      </c>
      <c r="H302" s="163" t="s">
        <v>893</v>
      </c>
      <c r="I302" s="95" t="s">
        <v>1882</v>
      </c>
      <c r="J302" s="95" t="s">
        <v>1882</v>
      </c>
      <c r="K302" s="95" t="s">
        <v>322</v>
      </c>
      <c r="L302" s="94" t="s">
        <v>334</v>
      </c>
      <c r="M302" s="99">
        <v>4</v>
      </c>
      <c r="N302" s="101">
        <v>61339.29</v>
      </c>
      <c r="O302" s="101">
        <v>245357.16</v>
      </c>
      <c r="P302" s="97" t="s">
        <v>25</v>
      </c>
      <c r="Q302" s="96" t="s">
        <v>331</v>
      </c>
      <c r="R302" s="97" t="s">
        <v>332</v>
      </c>
      <c r="S302" s="138">
        <v>0</v>
      </c>
    </row>
    <row r="303" spans="1:20" ht="63.75" customHeight="1">
      <c r="A303" s="25">
        <v>124</v>
      </c>
      <c r="B303" s="39" t="s">
        <v>52</v>
      </c>
      <c r="C303" s="41" t="s">
        <v>26</v>
      </c>
      <c r="D303" s="33" t="s">
        <v>892</v>
      </c>
      <c r="E303" s="33" t="s">
        <v>790</v>
      </c>
      <c r="F303" s="33" t="s">
        <v>790</v>
      </c>
      <c r="G303" s="33" t="s">
        <v>893</v>
      </c>
      <c r="H303" s="33" t="s">
        <v>893</v>
      </c>
      <c r="I303" s="43" t="s">
        <v>1885</v>
      </c>
      <c r="J303" s="43" t="s">
        <v>1885</v>
      </c>
      <c r="K303" s="43" t="s">
        <v>322</v>
      </c>
      <c r="L303" s="94" t="s">
        <v>334</v>
      </c>
      <c r="M303" s="44">
        <v>4</v>
      </c>
      <c r="N303" s="45">
        <v>61339.29</v>
      </c>
      <c r="O303" s="45">
        <f t="shared" ref="O303:O316" si="6">N303*M303</f>
        <v>245357.16</v>
      </c>
      <c r="P303" s="30" t="s">
        <v>25</v>
      </c>
      <c r="Q303" s="29" t="s">
        <v>331</v>
      </c>
      <c r="R303" s="30" t="s">
        <v>332</v>
      </c>
      <c r="S303" s="25">
        <v>0</v>
      </c>
    </row>
    <row r="304" spans="1:20" ht="63.75" customHeight="1">
      <c r="A304" s="25">
        <v>125</v>
      </c>
      <c r="B304" s="39" t="s">
        <v>52</v>
      </c>
      <c r="C304" s="41" t="s">
        <v>26</v>
      </c>
      <c r="D304" s="33" t="s">
        <v>892</v>
      </c>
      <c r="E304" s="33" t="s">
        <v>790</v>
      </c>
      <c r="F304" s="33" t="s">
        <v>790</v>
      </c>
      <c r="G304" s="33" t="s">
        <v>893</v>
      </c>
      <c r="H304" s="33" t="s">
        <v>893</v>
      </c>
      <c r="I304" s="43" t="s">
        <v>1883</v>
      </c>
      <c r="J304" s="43" t="s">
        <v>1883</v>
      </c>
      <c r="K304" s="43" t="s">
        <v>322</v>
      </c>
      <c r="L304" s="94" t="s">
        <v>334</v>
      </c>
      <c r="M304" s="44">
        <v>4</v>
      </c>
      <c r="N304" s="45">
        <v>61339.29</v>
      </c>
      <c r="O304" s="45">
        <f t="shared" si="6"/>
        <v>245357.16</v>
      </c>
      <c r="P304" s="30" t="s">
        <v>25</v>
      </c>
      <c r="Q304" s="29" t="s">
        <v>331</v>
      </c>
      <c r="R304" s="30" t="s">
        <v>332</v>
      </c>
      <c r="S304" s="25">
        <v>0</v>
      </c>
    </row>
    <row r="305" spans="1:19" ht="63.75" customHeight="1">
      <c r="A305" s="25">
        <v>126</v>
      </c>
      <c r="B305" s="39" t="s">
        <v>52</v>
      </c>
      <c r="C305" s="41" t="s">
        <v>26</v>
      </c>
      <c r="D305" s="24" t="s">
        <v>789</v>
      </c>
      <c r="E305" s="24" t="s">
        <v>790</v>
      </c>
      <c r="F305" s="24" t="s">
        <v>790</v>
      </c>
      <c r="G305" s="24" t="s">
        <v>791</v>
      </c>
      <c r="H305" s="24" t="s">
        <v>791</v>
      </c>
      <c r="I305" s="43" t="s">
        <v>1884</v>
      </c>
      <c r="J305" s="43" t="s">
        <v>1884</v>
      </c>
      <c r="K305" s="43" t="s">
        <v>322</v>
      </c>
      <c r="L305" s="94" t="s">
        <v>334</v>
      </c>
      <c r="M305" s="44">
        <v>4</v>
      </c>
      <c r="N305" s="45">
        <v>61339.29</v>
      </c>
      <c r="O305" s="45">
        <f t="shared" si="6"/>
        <v>245357.16</v>
      </c>
      <c r="P305" s="30" t="s">
        <v>25</v>
      </c>
      <c r="Q305" s="46" t="s">
        <v>331</v>
      </c>
      <c r="R305" s="30" t="s">
        <v>332</v>
      </c>
      <c r="S305" s="41">
        <v>0</v>
      </c>
    </row>
    <row r="306" spans="1:19" ht="63.75" customHeight="1">
      <c r="A306" s="25">
        <v>127</v>
      </c>
      <c r="B306" s="39" t="s">
        <v>52</v>
      </c>
      <c r="C306" s="41" t="s">
        <v>26</v>
      </c>
      <c r="D306" s="24" t="s">
        <v>789</v>
      </c>
      <c r="E306" s="24" t="s">
        <v>790</v>
      </c>
      <c r="F306" s="24" t="s">
        <v>790</v>
      </c>
      <c r="G306" s="24" t="s">
        <v>791</v>
      </c>
      <c r="H306" s="24" t="s">
        <v>791</v>
      </c>
      <c r="I306" s="43" t="s">
        <v>1886</v>
      </c>
      <c r="J306" s="43" t="s">
        <v>1886</v>
      </c>
      <c r="K306" s="43" t="s">
        <v>322</v>
      </c>
      <c r="L306" s="94" t="s">
        <v>334</v>
      </c>
      <c r="M306" s="44">
        <v>4</v>
      </c>
      <c r="N306" s="45">
        <v>61339.29</v>
      </c>
      <c r="O306" s="45">
        <f t="shared" si="6"/>
        <v>245357.16</v>
      </c>
      <c r="P306" s="30" t="s">
        <v>25</v>
      </c>
      <c r="Q306" s="46" t="s">
        <v>331</v>
      </c>
      <c r="R306" s="30" t="s">
        <v>332</v>
      </c>
      <c r="S306" s="41">
        <v>0</v>
      </c>
    </row>
    <row r="307" spans="1:19" ht="63.75" customHeight="1">
      <c r="A307" s="25">
        <v>128</v>
      </c>
      <c r="B307" s="39" t="s">
        <v>816</v>
      </c>
      <c r="C307" s="41" t="s">
        <v>26</v>
      </c>
      <c r="D307" s="33" t="s">
        <v>814</v>
      </c>
      <c r="E307" s="33" t="s">
        <v>815</v>
      </c>
      <c r="F307" s="33" t="s">
        <v>815</v>
      </c>
      <c r="G307" s="33" t="s">
        <v>894</v>
      </c>
      <c r="H307" s="33" t="s">
        <v>894</v>
      </c>
      <c r="I307" s="43" t="s">
        <v>820</v>
      </c>
      <c r="J307" s="43" t="s">
        <v>820</v>
      </c>
      <c r="K307" s="43" t="s">
        <v>322</v>
      </c>
      <c r="L307" s="94" t="s">
        <v>334</v>
      </c>
      <c r="M307" s="44">
        <v>10</v>
      </c>
      <c r="N307" s="54">
        <f>39990/1.12</f>
        <v>35705.357142857138</v>
      </c>
      <c r="O307" s="42">
        <f>M307*N307</f>
        <v>357053.57142857136</v>
      </c>
      <c r="P307" s="30" t="s">
        <v>15</v>
      </c>
      <c r="Q307" s="46" t="s">
        <v>331</v>
      </c>
      <c r="R307" s="30" t="s">
        <v>332</v>
      </c>
      <c r="S307" s="41">
        <v>0</v>
      </c>
    </row>
    <row r="308" spans="1:19" ht="63.75" customHeight="1">
      <c r="A308" s="25">
        <v>129</v>
      </c>
      <c r="B308" s="39" t="s">
        <v>817</v>
      </c>
      <c r="C308" s="41" t="s">
        <v>26</v>
      </c>
      <c r="D308" s="33" t="s">
        <v>825</v>
      </c>
      <c r="E308" s="33" t="s">
        <v>815</v>
      </c>
      <c r="F308" s="33" t="s">
        <v>815</v>
      </c>
      <c r="G308" s="33" t="s">
        <v>895</v>
      </c>
      <c r="H308" s="33" t="s">
        <v>895</v>
      </c>
      <c r="I308" s="43" t="s">
        <v>826</v>
      </c>
      <c r="J308" s="43" t="s">
        <v>826</v>
      </c>
      <c r="K308" s="43" t="s">
        <v>821</v>
      </c>
      <c r="L308" s="94" t="s">
        <v>334</v>
      </c>
      <c r="M308" s="62">
        <v>5</v>
      </c>
      <c r="N308" s="54">
        <f>69990/1.12</f>
        <v>62491.07142857142</v>
      </c>
      <c r="O308" s="42">
        <f>M308*N308</f>
        <v>312455.3571428571</v>
      </c>
      <c r="P308" s="30" t="s">
        <v>15</v>
      </c>
      <c r="Q308" s="46" t="s">
        <v>331</v>
      </c>
      <c r="R308" s="30" t="s">
        <v>332</v>
      </c>
      <c r="S308" s="41">
        <v>0</v>
      </c>
    </row>
    <row r="309" spans="1:19" ht="63.75" customHeight="1">
      <c r="A309" s="25">
        <v>130</v>
      </c>
      <c r="B309" s="39" t="s">
        <v>818</v>
      </c>
      <c r="C309" s="41" t="s">
        <v>26</v>
      </c>
      <c r="D309" s="33" t="s">
        <v>896</v>
      </c>
      <c r="E309" s="33" t="s">
        <v>815</v>
      </c>
      <c r="F309" s="33" t="s">
        <v>815</v>
      </c>
      <c r="G309" s="33" t="s">
        <v>897</v>
      </c>
      <c r="H309" s="33" t="s">
        <v>897</v>
      </c>
      <c r="I309" s="40" t="s">
        <v>827</v>
      </c>
      <c r="J309" s="40" t="s">
        <v>827</v>
      </c>
      <c r="K309" s="43" t="s">
        <v>822</v>
      </c>
      <c r="L309" s="57" t="s">
        <v>335</v>
      </c>
      <c r="M309" s="62">
        <v>1</v>
      </c>
      <c r="N309" s="42">
        <v>1394642.86</v>
      </c>
      <c r="O309" s="42">
        <f>M309*N309</f>
        <v>1394642.86</v>
      </c>
      <c r="P309" s="30" t="s">
        <v>15</v>
      </c>
      <c r="Q309" s="46" t="s">
        <v>331</v>
      </c>
      <c r="R309" s="30" t="s">
        <v>332</v>
      </c>
      <c r="S309" s="41">
        <v>0</v>
      </c>
    </row>
    <row r="310" spans="1:19" ht="63.75" customHeight="1">
      <c r="A310" s="25">
        <v>131</v>
      </c>
      <c r="B310" s="39" t="s">
        <v>819</v>
      </c>
      <c r="C310" s="41" t="s">
        <v>26</v>
      </c>
      <c r="D310" s="24" t="s">
        <v>829</v>
      </c>
      <c r="E310" s="24" t="s">
        <v>830</v>
      </c>
      <c r="F310" s="24" t="s">
        <v>830</v>
      </c>
      <c r="G310" s="24" t="s">
        <v>831</v>
      </c>
      <c r="H310" s="24" t="s">
        <v>831</v>
      </c>
      <c r="I310" s="24" t="s">
        <v>830</v>
      </c>
      <c r="J310" s="24" t="s">
        <v>830</v>
      </c>
      <c r="K310" s="43" t="s">
        <v>823</v>
      </c>
      <c r="L310" s="57" t="s">
        <v>335</v>
      </c>
      <c r="M310" s="62">
        <v>20</v>
      </c>
      <c r="N310" s="54">
        <f>22000/1.12</f>
        <v>19642.857142857141</v>
      </c>
      <c r="O310" s="42">
        <f>M310*N310</f>
        <v>392857.14285714284</v>
      </c>
      <c r="P310" s="30" t="s">
        <v>15</v>
      </c>
      <c r="Q310" s="46" t="s">
        <v>331</v>
      </c>
      <c r="R310" s="30" t="s">
        <v>332</v>
      </c>
      <c r="S310" s="41">
        <v>0</v>
      </c>
    </row>
    <row r="311" spans="1:19" ht="63.75" customHeight="1">
      <c r="A311" s="25">
        <v>132</v>
      </c>
      <c r="B311" s="39" t="s">
        <v>819</v>
      </c>
      <c r="C311" s="41" t="s">
        <v>26</v>
      </c>
      <c r="D311" s="33" t="s">
        <v>832</v>
      </c>
      <c r="E311" s="33" t="s">
        <v>833</v>
      </c>
      <c r="F311" s="33" t="s">
        <v>833</v>
      </c>
      <c r="G311" s="33" t="s">
        <v>834</v>
      </c>
      <c r="H311" s="33" t="s">
        <v>834</v>
      </c>
      <c r="I311" s="40" t="s">
        <v>828</v>
      </c>
      <c r="J311" s="40" t="s">
        <v>828</v>
      </c>
      <c r="K311" s="43" t="s">
        <v>824</v>
      </c>
      <c r="L311" s="57" t="s">
        <v>335</v>
      </c>
      <c r="M311" s="62">
        <v>15</v>
      </c>
      <c r="N311" s="54">
        <f>30000/1.12</f>
        <v>26785.714285714283</v>
      </c>
      <c r="O311" s="42">
        <f>M311*N311</f>
        <v>401785.71428571426</v>
      </c>
      <c r="P311" s="30" t="s">
        <v>15</v>
      </c>
      <c r="Q311" s="46" t="s">
        <v>331</v>
      </c>
      <c r="R311" s="30" t="s">
        <v>332</v>
      </c>
      <c r="S311" s="41">
        <v>0</v>
      </c>
    </row>
    <row r="312" spans="1:19" ht="63.75" customHeight="1">
      <c r="A312" s="25">
        <v>133</v>
      </c>
      <c r="B312" s="39" t="s">
        <v>52</v>
      </c>
      <c r="C312" s="41" t="s">
        <v>26</v>
      </c>
      <c r="D312" s="24" t="s">
        <v>803</v>
      </c>
      <c r="E312" s="24" t="s">
        <v>804</v>
      </c>
      <c r="F312" s="24" t="s">
        <v>804</v>
      </c>
      <c r="G312" s="24" t="s">
        <v>805</v>
      </c>
      <c r="H312" s="24" t="s">
        <v>805</v>
      </c>
      <c r="I312" s="43" t="s">
        <v>806</v>
      </c>
      <c r="J312" s="43" t="s">
        <v>806</v>
      </c>
      <c r="K312" s="43" t="s">
        <v>322</v>
      </c>
      <c r="L312" s="57" t="s">
        <v>335</v>
      </c>
      <c r="M312" s="44">
        <v>40</v>
      </c>
      <c r="N312" s="45">
        <v>70759.820000000007</v>
      </c>
      <c r="O312" s="45">
        <f t="shared" si="6"/>
        <v>2830392.8000000003</v>
      </c>
      <c r="P312" s="30" t="s">
        <v>15</v>
      </c>
      <c r="Q312" s="46" t="s">
        <v>331</v>
      </c>
      <c r="R312" s="30" t="s">
        <v>332</v>
      </c>
      <c r="S312" s="41">
        <v>0</v>
      </c>
    </row>
    <row r="313" spans="1:19" ht="63.75" customHeight="1">
      <c r="A313" s="25">
        <v>134</v>
      </c>
      <c r="B313" s="39" t="s">
        <v>52</v>
      </c>
      <c r="C313" s="41" t="s">
        <v>26</v>
      </c>
      <c r="D313" s="24" t="s">
        <v>803</v>
      </c>
      <c r="E313" s="24" t="s">
        <v>804</v>
      </c>
      <c r="F313" s="24" t="s">
        <v>804</v>
      </c>
      <c r="G313" s="24" t="s">
        <v>804</v>
      </c>
      <c r="H313" s="24" t="s">
        <v>804</v>
      </c>
      <c r="I313" s="43" t="s">
        <v>807</v>
      </c>
      <c r="J313" s="43" t="s">
        <v>807</v>
      </c>
      <c r="K313" s="43" t="s">
        <v>322</v>
      </c>
      <c r="L313" s="57" t="s">
        <v>335</v>
      </c>
      <c r="M313" s="44">
        <v>40</v>
      </c>
      <c r="N313" s="45">
        <v>20898.21</v>
      </c>
      <c r="O313" s="45">
        <f t="shared" si="6"/>
        <v>835928.39999999991</v>
      </c>
      <c r="P313" s="30" t="s">
        <v>15</v>
      </c>
      <c r="Q313" s="46" t="s">
        <v>331</v>
      </c>
      <c r="R313" s="30" t="s">
        <v>332</v>
      </c>
      <c r="S313" s="41">
        <v>0</v>
      </c>
    </row>
    <row r="314" spans="1:19" ht="63.75" customHeight="1">
      <c r="A314" s="25">
        <v>135</v>
      </c>
      <c r="B314" s="39" t="s">
        <v>52</v>
      </c>
      <c r="C314" s="41" t="s">
        <v>26</v>
      </c>
      <c r="D314" s="33" t="s">
        <v>808</v>
      </c>
      <c r="E314" s="43" t="s">
        <v>790</v>
      </c>
      <c r="F314" s="43" t="s">
        <v>790</v>
      </c>
      <c r="G314" s="33" t="s">
        <v>898</v>
      </c>
      <c r="H314" s="33" t="s">
        <v>898</v>
      </c>
      <c r="I314" s="43" t="s">
        <v>809</v>
      </c>
      <c r="J314" s="43" t="s">
        <v>809</v>
      </c>
      <c r="K314" s="43" t="s">
        <v>322</v>
      </c>
      <c r="L314" s="57" t="s">
        <v>335</v>
      </c>
      <c r="M314" s="44">
        <v>128</v>
      </c>
      <c r="N314" s="45">
        <v>20898.21</v>
      </c>
      <c r="O314" s="45">
        <f t="shared" si="6"/>
        <v>2674970.88</v>
      </c>
      <c r="P314" s="26" t="s">
        <v>15</v>
      </c>
      <c r="Q314" s="46" t="s">
        <v>331</v>
      </c>
      <c r="R314" s="30" t="s">
        <v>332</v>
      </c>
      <c r="S314" s="41">
        <v>0</v>
      </c>
    </row>
    <row r="315" spans="1:19" ht="63.75" customHeight="1">
      <c r="A315" s="25">
        <v>136</v>
      </c>
      <c r="B315" s="39" t="s">
        <v>52</v>
      </c>
      <c r="C315" s="41" t="s">
        <v>26</v>
      </c>
      <c r="D315" s="33" t="s">
        <v>908</v>
      </c>
      <c r="E315" s="33" t="s">
        <v>909</v>
      </c>
      <c r="F315" s="33" t="s">
        <v>909</v>
      </c>
      <c r="G315" s="33" t="s">
        <v>910</v>
      </c>
      <c r="H315" s="33" t="s">
        <v>910</v>
      </c>
      <c r="I315" s="43" t="s">
        <v>811</v>
      </c>
      <c r="J315" s="43" t="s">
        <v>811</v>
      </c>
      <c r="K315" s="43" t="s">
        <v>322</v>
      </c>
      <c r="L315" s="33" t="s">
        <v>810</v>
      </c>
      <c r="M315" s="44">
        <v>500</v>
      </c>
      <c r="N315" s="45">
        <v>80.349999999999994</v>
      </c>
      <c r="O315" s="45">
        <f t="shared" si="6"/>
        <v>40175</v>
      </c>
      <c r="P315" s="26" t="s">
        <v>16</v>
      </c>
      <c r="Q315" s="46" t="s">
        <v>331</v>
      </c>
      <c r="R315" s="30" t="s">
        <v>332</v>
      </c>
      <c r="S315" s="41">
        <v>0</v>
      </c>
    </row>
    <row r="316" spans="1:19" ht="63.75" customHeight="1">
      <c r="A316" s="25">
        <v>137</v>
      </c>
      <c r="B316" s="39" t="s">
        <v>52</v>
      </c>
      <c r="C316" s="41" t="s">
        <v>26</v>
      </c>
      <c r="D316" s="33" t="s">
        <v>808</v>
      </c>
      <c r="E316" s="43" t="s">
        <v>790</v>
      </c>
      <c r="F316" s="43" t="s">
        <v>790</v>
      </c>
      <c r="G316" s="43" t="s">
        <v>812</v>
      </c>
      <c r="H316" s="43" t="s">
        <v>812</v>
      </c>
      <c r="I316" s="43" t="s">
        <v>813</v>
      </c>
      <c r="J316" s="43" t="s">
        <v>813</v>
      </c>
      <c r="K316" s="43" t="s">
        <v>322</v>
      </c>
      <c r="L316" s="57" t="s">
        <v>335</v>
      </c>
      <c r="M316" s="44">
        <v>48</v>
      </c>
      <c r="N316" s="45">
        <v>117904.46</v>
      </c>
      <c r="O316" s="45">
        <f t="shared" si="6"/>
        <v>5659414.0800000001</v>
      </c>
      <c r="P316" s="43" t="s">
        <v>15</v>
      </c>
      <c r="Q316" s="46" t="s">
        <v>331</v>
      </c>
      <c r="R316" s="30" t="s">
        <v>332</v>
      </c>
      <c r="S316" s="41">
        <v>0</v>
      </c>
    </row>
    <row r="317" spans="1:19" ht="63.75" customHeight="1">
      <c r="A317" s="25">
        <v>138</v>
      </c>
      <c r="B317" s="94" t="s">
        <v>52</v>
      </c>
      <c r="C317" s="137" t="s">
        <v>26</v>
      </c>
      <c r="D317" s="24" t="s">
        <v>802</v>
      </c>
      <c r="E317" s="24" t="s">
        <v>835</v>
      </c>
      <c r="F317" s="24" t="s">
        <v>835</v>
      </c>
      <c r="G317" s="24" t="s">
        <v>858</v>
      </c>
      <c r="H317" s="24" t="s">
        <v>858</v>
      </c>
      <c r="I317" s="26" t="s">
        <v>935</v>
      </c>
      <c r="J317" s="26" t="s">
        <v>935</v>
      </c>
      <c r="K317" s="26" t="s">
        <v>322</v>
      </c>
      <c r="L317" s="24" t="s">
        <v>334</v>
      </c>
      <c r="M317" s="84">
        <v>1489</v>
      </c>
      <c r="N317" s="85">
        <v>1850</v>
      </c>
      <c r="O317" s="42">
        <f>M317*N317</f>
        <v>2754650</v>
      </c>
      <c r="P317" s="26" t="s">
        <v>20</v>
      </c>
      <c r="Q317" s="29" t="s">
        <v>331</v>
      </c>
      <c r="R317" s="141" t="s">
        <v>445</v>
      </c>
      <c r="S317" s="25">
        <v>0</v>
      </c>
    </row>
    <row r="318" spans="1:19" ht="63.75" customHeight="1">
      <c r="A318" s="25">
        <v>139</v>
      </c>
      <c r="B318" s="94" t="s">
        <v>52</v>
      </c>
      <c r="C318" s="137" t="s">
        <v>26</v>
      </c>
      <c r="D318" s="24" t="s">
        <v>802</v>
      </c>
      <c r="E318" s="24" t="s">
        <v>835</v>
      </c>
      <c r="F318" s="24" t="s">
        <v>835</v>
      </c>
      <c r="G318" s="24" t="s">
        <v>858</v>
      </c>
      <c r="H318" s="24" t="s">
        <v>858</v>
      </c>
      <c r="I318" s="26" t="s">
        <v>936</v>
      </c>
      <c r="J318" s="26" t="s">
        <v>936</v>
      </c>
      <c r="K318" s="26" t="s">
        <v>322</v>
      </c>
      <c r="L318" s="24" t="s">
        <v>334</v>
      </c>
      <c r="M318" s="84">
        <v>2375</v>
      </c>
      <c r="N318" s="85">
        <v>1850</v>
      </c>
      <c r="O318" s="42">
        <f>M318*N318</f>
        <v>4393750</v>
      </c>
      <c r="P318" s="26" t="s">
        <v>20</v>
      </c>
      <c r="Q318" s="29" t="s">
        <v>331</v>
      </c>
      <c r="R318" s="141" t="s">
        <v>445</v>
      </c>
      <c r="S318" s="25">
        <v>0</v>
      </c>
    </row>
    <row r="319" spans="1:19" ht="63.75" customHeight="1">
      <c r="A319" s="25">
        <v>140</v>
      </c>
      <c r="B319" s="94" t="s">
        <v>52</v>
      </c>
      <c r="C319" s="137" t="s">
        <v>26</v>
      </c>
      <c r="D319" s="24" t="s">
        <v>802</v>
      </c>
      <c r="E319" s="24" t="s">
        <v>835</v>
      </c>
      <c r="F319" s="24" t="s">
        <v>835</v>
      </c>
      <c r="G319" s="24" t="s">
        <v>858</v>
      </c>
      <c r="H319" s="24" t="s">
        <v>858</v>
      </c>
      <c r="I319" s="26" t="s">
        <v>937</v>
      </c>
      <c r="J319" s="26" t="s">
        <v>937</v>
      </c>
      <c r="K319" s="26" t="s">
        <v>322</v>
      </c>
      <c r="L319" s="24" t="s">
        <v>334</v>
      </c>
      <c r="M319" s="86">
        <v>6279</v>
      </c>
      <c r="N319" s="85">
        <v>1850</v>
      </c>
      <c r="O319" s="42">
        <f>M319*N319</f>
        <v>11616150</v>
      </c>
      <c r="P319" s="26" t="s">
        <v>20</v>
      </c>
      <c r="Q319" s="29" t="s">
        <v>331</v>
      </c>
      <c r="R319" s="141" t="s">
        <v>445</v>
      </c>
      <c r="S319" s="25">
        <v>0</v>
      </c>
    </row>
    <row r="320" spans="1:19" ht="63.75" customHeight="1">
      <c r="A320" s="25">
        <v>141</v>
      </c>
      <c r="B320" s="39" t="s">
        <v>52</v>
      </c>
      <c r="C320" s="41" t="s">
        <v>26</v>
      </c>
      <c r="D320" s="26" t="s">
        <v>938</v>
      </c>
      <c r="E320" s="33" t="s">
        <v>939</v>
      </c>
      <c r="F320" s="26" t="s">
        <v>939</v>
      </c>
      <c r="G320" s="33" t="s">
        <v>940</v>
      </c>
      <c r="H320" s="26" t="s">
        <v>940</v>
      </c>
      <c r="I320" s="26" t="s">
        <v>941</v>
      </c>
      <c r="J320" s="26" t="s">
        <v>941</v>
      </c>
      <c r="K320" s="26" t="s">
        <v>324</v>
      </c>
      <c r="L320" s="33" t="s">
        <v>942</v>
      </c>
      <c r="M320" s="86">
        <v>8784</v>
      </c>
      <c r="N320" s="85">
        <v>1330</v>
      </c>
      <c r="O320" s="42">
        <f t="shared" ref="O320:O322" si="7">M320*N320</f>
        <v>11682720</v>
      </c>
      <c r="P320" s="43" t="s">
        <v>14</v>
      </c>
      <c r="Q320" s="29" t="s">
        <v>331</v>
      </c>
      <c r="R320" s="30" t="s">
        <v>402</v>
      </c>
      <c r="S320" s="41">
        <v>0</v>
      </c>
    </row>
    <row r="321" spans="1:20" ht="63.75" customHeight="1">
      <c r="A321" s="25">
        <v>142</v>
      </c>
      <c r="B321" s="39" t="s">
        <v>52</v>
      </c>
      <c r="C321" s="41" t="s">
        <v>26</v>
      </c>
      <c r="D321" s="24" t="s">
        <v>943</v>
      </c>
      <c r="E321" s="24" t="s">
        <v>944</v>
      </c>
      <c r="F321" s="24" t="s">
        <v>944</v>
      </c>
      <c r="G321" s="24" t="s">
        <v>945</v>
      </c>
      <c r="H321" s="24" t="s">
        <v>945</v>
      </c>
      <c r="I321" s="26" t="s">
        <v>946</v>
      </c>
      <c r="J321" s="26" t="s">
        <v>946</v>
      </c>
      <c r="K321" s="26" t="s">
        <v>324</v>
      </c>
      <c r="L321" s="33" t="s">
        <v>942</v>
      </c>
      <c r="M321" s="86">
        <v>4815</v>
      </c>
      <c r="N321" s="85">
        <v>1165</v>
      </c>
      <c r="O321" s="42">
        <f t="shared" si="7"/>
        <v>5609475</v>
      </c>
      <c r="P321" s="43" t="s">
        <v>14</v>
      </c>
      <c r="Q321" s="29" t="s">
        <v>331</v>
      </c>
      <c r="R321" s="30" t="s">
        <v>402</v>
      </c>
      <c r="S321" s="41">
        <v>0</v>
      </c>
    </row>
    <row r="322" spans="1:20" ht="63.75" customHeight="1">
      <c r="A322" s="25">
        <v>143</v>
      </c>
      <c r="B322" s="24" t="s">
        <v>52</v>
      </c>
      <c r="C322" s="77" t="s">
        <v>26</v>
      </c>
      <c r="D322" s="24" t="s">
        <v>947</v>
      </c>
      <c r="E322" s="24" t="s">
        <v>948</v>
      </c>
      <c r="F322" s="24" t="s">
        <v>948</v>
      </c>
      <c r="G322" s="24" t="s">
        <v>949</v>
      </c>
      <c r="H322" s="24" t="s">
        <v>949</v>
      </c>
      <c r="I322" s="43" t="s">
        <v>950</v>
      </c>
      <c r="J322" s="43" t="s">
        <v>950</v>
      </c>
      <c r="K322" s="26" t="s">
        <v>322</v>
      </c>
      <c r="L322" s="24" t="s">
        <v>942</v>
      </c>
      <c r="M322" s="86">
        <v>1812</v>
      </c>
      <c r="N322" s="85">
        <v>151.79</v>
      </c>
      <c r="O322" s="42">
        <f t="shared" si="7"/>
        <v>275043.48</v>
      </c>
      <c r="P322" s="43" t="s">
        <v>14</v>
      </c>
      <c r="Q322" s="29" t="s">
        <v>331</v>
      </c>
      <c r="R322" s="79" t="s">
        <v>402</v>
      </c>
      <c r="S322" s="77">
        <v>0</v>
      </c>
    </row>
    <row r="323" spans="1:20" s="81" customFormat="1" ht="63.75" customHeight="1">
      <c r="A323" s="25">
        <v>144</v>
      </c>
      <c r="B323" s="39" t="s">
        <v>52</v>
      </c>
      <c r="C323" s="41" t="s">
        <v>26</v>
      </c>
      <c r="D323" s="24" t="s">
        <v>951</v>
      </c>
      <c r="E323" s="24" t="s">
        <v>952</v>
      </c>
      <c r="F323" s="24" t="s">
        <v>952</v>
      </c>
      <c r="G323" s="24" t="s">
        <v>953</v>
      </c>
      <c r="H323" s="24" t="s">
        <v>953</v>
      </c>
      <c r="I323" s="26" t="s">
        <v>954</v>
      </c>
      <c r="J323" s="26" t="s">
        <v>954</v>
      </c>
      <c r="K323" s="26" t="s">
        <v>324</v>
      </c>
      <c r="L323" s="33" t="s">
        <v>942</v>
      </c>
      <c r="M323" s="88">
        <v>489</v>
      </c>
      <c r="N323" s="85">
        <v>1517.86</v>
      </c>
      <c r="O323" s="85">
        <f t="shared" ref="O323:O350" si="8">N323*M323</f>
        <v>742233.53999999992</v>
      </c>
      <c r="P323" s="43" t="s">
        <v>14</v>
      </c>
      <c r="Q323" s="29" t="s">
        <v>331</v>
      </c>
      <c r="R323" s="30" t="s">
        <v>402</v>
      </c>
      <c r="S323" s="41">
        <v>0</v>
      </c>
      <c r="T323" s="87"/>
    </row>
    <row r="324" spans="1:20" ht="63.75" customHeight="1">
      <c r="A324" s="25">
        <v>145</v>
      </c>
      <c r="B324" s="39" t="s">
        <v>52</v>
      </c>
      <c r="C324" s="41" t="s">
        <v>26</v>
      </c>
      <c r="D324" s="24" t="s">
        <v>955</v>
      </c>
      <c r="E324" s="24" t="s">
        <v>956</v>
      </c>
      <c r="F324" s="24" t="s">
        <v>956</v>
      </c>
      <c r="G324" s="24" t="s">
        <v>957</v>
      </c>
      <c r="H324" s="24" t="s">
        <v>957</v>
      </c>
      <c r="I324" s="26" t="s">
        <v>958</v>
      </c>
      <c r="J324" s="26" t="s">
        <v>958</v>
      </c>
      <c r="K324" s="26" t="s">
        <v>324</v>
      </c>
      <c r="L324" s="33" t="s">
        <v>942</v>
      </c>
      <c r="M324" s="86">
        <v>1194</v>
      </c>
      <c r="N324" s="85">
        <v>312.5</v>
      </c>
      <c r="O324" s="85">
        <f t="shared" si="8"/>
        <v>373125</v>
      </c>
      <c r="P324" s="43" t="s">
        <v>14</v>
      </c>
      <c r="Q324" s="29" t="s">
        <v>331</v>
      </c>
      <c r="R324" s="30" t="s">
        <v>402</v>
      </c>
      <c r="S324" s="41">
        <v>0</v>
      </c>
    </row>
    <row r="325" spans="1:20" ht="63.75" customHeight="1">
      <c r="A325" s="25">
        <v>146</v>
      </c>
      <c r="B325" s="39" t="s">
        <v>52</v>
      </c>
      <c r="C325" s="41" t="s">
        <v>26</v>
      </c>
      <c r="D325" s="24" t="s">
        <v>959</v>
      </c>
      <c r="E325" s="24" t="s">
        <v>958</v>
      </c>
      <c r="F325" s="24" t="s">
        <v>958</v>
      </c>
      <c r="G325" s="24" t="s">
        <v>960</v>
      </c>
      <c r="H325" s="24" t="s">
        <v>960</v>
      </c>
      <c r="I325" s="26" t="s">
        <v>961</v>
      </c>
      <c r="J325" s="26" t="s">
        <v>961</v>
      </c>
      <c r="K325" s="26" t="s">
        <v>324</v>
      </c>
      <c r="L325" s="33" t="s">
        <v>942</v>
      </c>
      <c r="M325" s="89">
        <v>342</v>
      </c>
      <c r="N325" s="85">
        <v>339.29</v>
      </c>
      <c r="O325" s="85">
        <f t="shared" si="8"/>
        <v>116037.18000000001</v>
      </c>
      <c r="P325" s="43" t="s">
        <v>14</v>
      </c>
      <c r="Q325" s="29" t="s">
        <v>331</v>
      </c>
      <c r="R325" s="30" t="s">
        <v>402</v>
      </c>
      <c r="S325" s="41">
        <v>0</v>
      </c>
    </row>
    <row r="326" spans="1:20" ht="63.75" customHeight="1">
      <c r="A326" s="25">
        <v>147</v>
      </c>
      <c r="B326" s="39" t="s">
        <v>52</v>
      </c>
      <c r="C326" s="41" t="s">
        <v>26</v>
      </c>
      <c r="D326" s="24" t="s">
        <v>962</v>
      </c>
      <c r="E326" s="24" t="s">
        <v>963</v>
      </c>
      <c r="F326" s="24" t="s">
        <v>963</v>
      </c>
      <c r="G326" s="24" t="s">
        <v>964</v>
      </c>
      <c r="H326" s="24" t="s">
        <v>964</v>
      </c>
      <c r="I326" s="26" t="s">
        <v>965</v>
      </c>
      <c r="J326" s="26" t="s">
        <v>965</v>
      </c>
      <c r="K326" s="26" t="s">
        <v>324</v>
      </c>
      <c r="L326" s="24" t="s">
        <v>334</v>
      </c>
      <c r="M326" s="89">
        <v>382</v>
      </c>
      <c r="N326" s="85">
        <v>13292.86</v>
      </c>
      <c r="O326" s="85">
        <f t="shared" si="8"/>
        <v>5077872.5200000005</v>
      </c>
      <c r="P326" s="43" t="s">
        <v>14</v>
      </c>
      <c r="Q326" s="29" t="s">
        <v>331</v>
      </c>
      <c r="R326" s="30" t="s">
        <v>402</v>
      </c>
      <c r="S326" s="41">
        <v>0</v>
      </c>
    </row>
    <row r="327" spans="1:20" ht="63.75" customHeight="1">
      <c r="A327" s="25">
        <v>148</v>
      </c>
      <c r="B327" s="90" t="s">
        <v>816</v>
      </c>
      <c r="C327" s="91" t="s">
        <v>26</v>
      </c>
      <c r="D327" s="39" t="s">
        <v>966</v>
      </c>
      <c r="E327" s="92" t="s">
        <v>967</v>
      </c>
      <c r="F327" s="92" t="s">
        <v>967</v>
      </c>
      <c r="G327" s="92" t="s">
        <v>968</v>
      </c>
      <c r="H327" s="92" t="s">
        <v>968</v>
      </c>
      <c r="I327" s="93" t="s">
        <v>969</v>
      </c>
      <c r="J327" s="93" t="s">
        <v>969</v>
      </c>
      <c r="K327" s="93" t="s">
        <v>324</v>
      </c>
      <c r="L327" s="94" t="s">
        <v>942</v>
      </c>
      <c r="M327" s="86">
        <v>11991</v>
      </c>
      <c r="N327" s="85">
        <v>65</v>
      </c>
      <c r="O327" s="85">
        <f t="shared" si="8"/>
        <v>779415</v>
      </c>
      <c r="P327" s="95" t="s">
        <v>14</v>
      </c>
      <c r="Q327" s="96" t="s">
        <v>331</v>
      </c>
      <c r="R327" s="97" t="s">
        <v>402</v>
      </c>
      <c r="S327" s="91">
        <v>0</v>
      </c>
    </row>
    <row r="328" spans="1:20" s="98" customFormat="1" ht="63.75" customHeight="1">
      <c r="A328" s="25">
        <v>149</v>
      </c>
      <c r="B328" s="39" t="s">
        <v>52</v>
      </c>
      <c r="C328" s="41" t="s">
        <v>26</v>
      </c>
      <c r="D328" s="39" t="s">
        <v>970</v>
      </c>
      <c r="E328" s="39" t="s">
        <v>971</v>
      </c>
      <c r="F328" s="39" t="s">
        <v>971</v>
      </c>
      <c r="G328" s="39" t="s">
        <v>972</v>
      </c>
      <c r="H328" s="39" t="s">
        <v>972</v>
      </c>
      <c r="I328" s="26" t="s">
        <v>973</v>
      </c>
      <c r="J328" s="26" t="s">
        <v>973</v>
      </c>
      <c r="K328" s="26" t="s">
        <v>324</v>
      </c>
      <c r="L328" s="24" t="s">
        <v>334</v>
      </c>
      <c r="M328" s="86">
        <v>22</v>
      </c>
      <c r="N328" s="85">
        <v>23622.799999999999</v>
      </c>
      <c r="O328" s="85">
        <f t="shared" si="8"/>
        <v>519701.6</v>
      </c>
      <c r="P328" s="43" t="s">
        <v>14</v>
      </c>
      <c r="Q328" s="29" t="s">
        <v>331</v>
      </c>
      <c r="R328" s="30" t="s">
        <v>402</v>
      </c>
      <c r="S328" s="41">
        <v>0</v>
      </c>
    </row>
    <row r="329" spans="1:20" ht="63.75" customHeight="1">
      <c r="A329" s="25">
        <v>150</v>
      </c>
      <c r="B329" s="39" t="s">
        <v>52</v>
      </c>
      <c r="C329" s="41" t="s">
        <v>26</v>
      </c>
      <c r="D329" s="39" t="s">
        <v>970</v>
      </c>
      <c r="E329" s="39" t="s">
        <v>971</v>
      </c>
      <c r="F329" s="39" t="s">
        <v>971</v>
      </c>
      <c r="G329" s="39" t="s">
        <v>972</v>
      </c>
      <c r="H329" s="39" t="s">
        <v>972</v>
      </c>
      <c r="I329" s="26" t="s">
        <v>974</v>
      </c>
      <c r="J329" s="26" t="s">
        <v>974</v>
      </c>
      <c r="K329" s="26" t="s">
        <v>324</v>
      </c>
      <c r="L329" s="24" t="s">
        <v>334</v>
      </c>
      <c r="M329" s="86">
        <v>16</v>
      </c>
      <c r="N329" s="85">
        <v>33481.449999999997</v>
      </c>
      <c r="O329" s="85">
        <f t="shared" si="8"/>
        <v>535703.19999999995</v>
      </c>
      <c r="P329" s="43" t="s">
        <v>14</v>
      </c>
      <c r="Q329" s="29" t="s">
        <v>331</v>
      </c>
      <c r="R329" s="30" t="s">
        <v>402</v>
      </c>
      <c r="S329" s="41">
        <v>0</v>
      </c>
    </row>
    <row r="330" spans="1:20" ht="63.75" customHeight="1">
      <c r="A330" s="25">
        <v>151</v>
      </c>
      <c r="B330" s="39" t="s">
        <v>52</v>
      </c>
      <c r="C330" s="41" t="s">
        <v>26</v>
      </c>
      <c r="D330" s="39" t="s">
        <v>975</v>
      </c>
      <c r="E330" s="39" t="s">
        <v>976</v>
      </c>
      <c r="F330" s="39" t="s">
        <v>976</v>
      </c>
      <c r="G330" s="39" t="s">
        <v>977</v>
      </c>
      <c r="H330" s="39" t="s">
        <v>977</v>
      </c>
      <c r="I330" s="26" t="s">
        <v>978</v>
      </c>
      <c r="J330" s="26" t="s">
        <v>978</v>
      </c>
      <c r="K330" s="26" t="s">
        <v>324</v>
      </c>
      <c r="L330" s="33" t="s">
        <v>979</v>
      </c>
      <c r="M330" s="86">
        <v>4109</v>
      </c>
      <c r="N330" s="85">
        <v>1029.3</v>
      </c>
      <c r="O330" s="85">
        <f t="shared" si="8"/>
        <v>4229393.7</v>
      </c>
      <c r="P330" s="43" t="s">
        <v>14</v>
      </c>
      <c r="Q330" s="29" t="s">
        <v>331</v>
      </c>
      <c r="R330" s="30" t="s">
        <v>402</v>
      </c>
      <c r="S330" s="41">
        <v>0</v>
      </c>
    </row>
    <row r="331" spans="1:20" ht="63.75" customHeight="1">
      <c r="A331" s="25">
        <v>152</v>
      </c>
      <c r="B331" s="39" t="s">
        <v>52</v>
      </c>
      <c r="C331" s="41" t="s">
        <v>26</v>
      </c>
      <c r="D331" s="39" t="s">
        <v>975</v>
      </c>
      <c r="E331" s="39" t="s">
        <v>976</v>
      </c>
      <c r="F331" s="39" t="s">
        <v>976</v>
      </c>
      <c r="G331" s="39" t="s">
        <v>977</v>
      </c>
      <c r="H331" s="39" t="s">
        <v>977</v>
      </c>
      <c r="I331" s="26" t="s">
        <v>980</v>
      </c>
      <c r="J331" s="26" t="s">
        <v>980</v>
      </c>
      <c r="K331" s="26" t="s">
        <v>324</v>
      </c>
      <c r="L331" s="33" t="s">
        <v>979</v>
      </c>
      <c r="M331" s="86">
        <v>1059</v>
      </c>
      <c r="N331" s="85">
        <v>1146.0999999999999</v>
      </c>
      <c r="O331" s="85">
        <f t="shared" si="8"/>
        <v>1213719.8999999999</v>
      </c>
      <c r="P331" s="43" t="s">
        <v>14</v>
      </c>
      <c r="Q331" s="29" t="s">
        <v>331</v>
      </c>
      <c r="R331" s="30" t="s">
        <v>402</v>
      </c>
      <c r="S331" s="41">
        <v>0</v>
      </c>
    </row>
    <row r="332" spans="1:20" ht="63.75" customHeight="1">
      <c r="A332" s="25">
        <v>153</v>
      </c>
      <c r="B332" s="39" t="s">
        <v>52</v>
      </c>
      <c r="C332" s="41" t="s">
        <v>26</v>
      </c>
      <c r="D332" s="39" t="s">
        <v>981</v>
      </c>
      <c r="E332" s="39" t="s">
        <v>971</v>
      </c>
      <c r="F332" s="39" t="s">
        <v>971</v>
      </c>
      <c r="G332" s="39" t="s">
        <v>982</v>
      </c>
      <c r="H332" s="39" t="s">
        <v>982</v>
      </c>
      <c r="I332" s="26" t="s">
        <v>983</v>
      </c>
      <c r="J332" s="26" t="s">
        <v>983</v>
      </c>
      <c r="K332" s="26" t="s">
        <v>324</v>
      </c>
      <c r="L332" s="24" t="s">
        <v>334</v>
      </c>
      <c r="M332" s="86">
        <v>6</v>
      </c>
      <c r="N332" s="85">
        <v>57144.4</v>
      </c>
      <c r="O332" s="85">
        <f t="shared" si="8"/>
        <v>342866.4</v>
      </c>
      <c r="P332" s="43" t="s">
        <v>14</v>
      </c>
      <c r="Q332" s="29" t="s">
        <v>331</v>
      </c>
      <c r="R332" s="30" t="s">
        <v>402</v>
      </c>
      <c r="S332" s="41">
        <v>0</v>
      </c>
    </row>
    <row r="333" spans="1:20" ht="63.75" customHeight="1">
      <c r="A333" s="25">
        <v>154</v>
      </c>
      <c r="B333" s="39" t="s">
        <v>52</v>
      </c>
      <c r="C333" s="41" t="s">
        <v>26</v>
      </c>
      <c r="D333" s="39" t="s">
        <v>984</v>
      </c>
      <c r="E333" s="39" t="s">
        <v>985</v>
      </c>
      <c r="F333" s="39" t="s">
        <v>985</v>
      </c>
      <c r="G333" s="39" t="s">
        <v>986</v>
      </c>
      <c r="H333" s="39" t="s">
        <v>986</v>
      </c>
      <c r="I333" s="26" t="s">
        <v>987</v>
      </c>
      <c r="J333" s="26" t="s">
        <v>987</v>
      </c>
      <c r="K333" s="26" t="s">
        <v>324</v>
      </c>
      <c r="L333" s="33" t="s">
        <v>979</v>
      </c>
      <c r="M333" s="86">
        <v>281</v>
      </c>
      <c r="N333" s="85">
        <v>1700.9</v>
      </c>
      <c r="O333" s="85">
        <f t="shared" si="8"/>
        <v>477952.9</v>
      </c>
      <c r="P333" s="43" t="s">
        <v>14</v>
      </c>
      <c r="Q333" s="29" t="s">
        <v>331</v>
      </c>
      <c r="R333" s="30" t="s">
        <v>402</v>
      </c>
      <c r="S333" s="41">
        <v>0</v>
      </c>
    </row>
    <row r="334" spans="1:20" ht="63.75" customHeight="1">
      <c r="A334" s="25">
        <v>155</v>
      </c>
      <c r="B334" s="39" t="s">
        <v>52</v>
      </c>
      <c r="C334" s="41" t="s">
        <v>26</v>
      </c>
      <c r="D334" s="39" t="s">
        <v>988</v>
      </c>
      <c r="E334" s="39" t="s">
        <v>989</v>
      </c>
      <c r="F334" s="39" t="s">
        <v>989</v>
      </c>
      <c r="G334" s="39" t="s">
        <v>990</v>
      </c>
      <c r="H334" s="39" t="s">
        <v>990</v>
      </c>
      <c r="I334" s="26" t="s">
        <v>991</v>
      </c>
      <c r="J334" s="26" t="s">
        <v>991</v>
      </c>
      <c r="K334" s="26" t="s">
        <v>324</v>
      </c>
      <c r="L334" s="24" t="s">
        <v>334</v>
      </c>
      <c r="M334" s="86">
        <v>19</v>
      </c>
      <c r="N334" s="85">
        <v>59166.5</v>
      </c>
      <c r="O334" s="85">
        <f t="shared" si="8"/>
        <v>1124163.5</v>
      </c>
      <c r="P334" s="43" t="s">
        <v>14</v>
      </c>
      <c r="Q334" s="29" t="s">
        <v>331</v>
      </c>
      <c r="R334" s="30" t="s">
        <v>402</v>
      </c>
      <c r="S334" s="41">
        <v>0</v>
      </c>
    </row>
    <row r="335" spans="1:20" ht="63.75" customHeight="1">
      <c r="A335" s="25">
        <v>156</v>
      </c>
      <c r="B335" s="39" t="s">
        <v>52</v>
      </c>
      <c r="C335" s="41" t="s">
        <v>26</v>
      </c>
      <c r="D335" s="39" t="s">
        <v>988</v>
      </c>
      <c r="E335" s="39" t="s">
        <v>989</v>
      </c>
      <c r="F335" s="39" t="s">
        <v>989</v>
      </c>
      <c r="G335" s="39" t="s">
        <v>990</v>
      </c>
      <c r="H335" s="39" t="s">
        <v>990</v>
      </c>
      <c r="I335" s="26" t="s">
        <v>992</v>
      </c>
      <c r="J335" s="26" t="s">
        <v>992</v>
      </c>
      <c r="K335" s="26" t="s">
        <v>324</v>
      </c>
      <c r="L335" s="24" t="s">
        <v>334</v>
      </c>
      <c r="M335" s="86">
        <v>52</v>
      </c>
      <c r="N335" s="85">
        <v>11617.95</v>
      </c>
      <c r="O335" s="85">
        <f t="shared" si="8"/>
        <v>604133.4</v>
      </c>
      <c r="P335" s="43" t="s">
        <v>14</v>
      </c>
      <c r="Q335" s="29" t="s">
        <v>331</v>
      </c>
      <c r="R335" s="30" t="s">
        <v>402</v>
      </c>
      <c r="S335" s="41">
        <v>0</v>
      </c>
    </row>
    <row r="336" spans="1:20" ht="63.75" customHeight="1">
      <c r="A336" s="25">
        <v>157</v>
      </c>
      <c r="B336" s="39" t="s">
        <v>52</v>
      </c>
      <c r="C336" s="41" t="s">
        <v>26</v>
      </c>
      <c r="D336" s="39" t="s">
        <v>988</v>
      </c>
      <c r="E336" s="39" t="s">
        <v>989</v>
      </c>
      <c r="F336" s="39" t="s">
        <v>989</v>
      </c>
      <c r="G336" s="39" t="s">
        <v>990</v>
      </c>
      <c r="H336" s="39" t="s">
        <v>990</v>
      </c>
      <c r="I336" s="26" t="s">
        <v>993</v>
      </c>
      <c r="J336" s="26" t="s">
        <v>993</v>
      </c>
      <c r="K336" s="26" t="s">
        <v>324</v>
      </c>
      <c r="L336" s="24" t="s">
        <v>334</v>
      </c>
      <c r="M336" s="86">
        <v>61</v>
      </c>
      <c r="N336" s="85">
        <v>18297.45</v>
      </c>
      <c r="O336" s="85">
        <f t="shared" si="8"/>
        <v>1116144.45</v>
      </c>
      <c r="P336" s="43" t="s">
        <v>14</v>
      </c>
      <c r="Q336" s="29" t="s">
        <v>331</v>
      </c>
      <c r="R336" s="30" t="s">
        <v>402</v>
      </c>
      <c r="S336" s="41">
        <v>0</v>
      </c>
    </row>
    <row r="337" spans="1:20" ht="63.75" customHeight="1">
      <c r="A337" s="25">
        <v>158</v>
      </c>
      <c r="B337" s="39" t="s">
        <v>52</v>
      </c>
      <c r="C337" s="41" t="s">
        <v>26</v>
      </c>
      <c r="D337" s="39" t="s">
        <v>994</v>
      </c>
      <c r="E337" s="39" t="s">
        <v>995</v>
      </c>
      <c r="F337" s="39" t="s">
        <v>995</v>
      </c>
      <c r="G337" s="39" t="s">
        <v>996</v>
      </c>
      <c r="H337" s="39" t="s">
        <v>996</v>
      </c>
      <c r="I337" s="26" t="s">
        <v>997</v>
      </c>
      <c r="J337" s="26" t="s">
        <v>997</v>
      </c>
      <c r="K337" s="26" t="s">
        <v>324</v>
      </c>
      <c r="L337" s="33" t="s">
        <v>979</v>
      </c>
      <c r="M337" s="86">
        <v>2823</v>
      </c>
      <c r="N337" s="85">
        <v>1054.8499999999999</v>
      </c>
      <c r="O337" s="85">
        <f t="shared" si="8"/>
        <v>2977841.55</v>
      </c>
      <c r="P337" s="43" t="s">
        <v>14</v>
      </c>
      <c r="Q337" s="29" t="s">
        <v>331</v>
      </c>
      <c r="R337" s="30" t="s">
        <v>402</v>
      </c>
      <c r="S337" s="41">
        <v>0</v>
      </c>
    </row>
    <row r="338" spans="1:20" ht="63.75" customHeight="1">
      <c r="A338" s="25">
        <v>159</v>
      </c>
      <c r="B338" s="39" t="s">
        <v>52</v>
      </c>
      <c r="C338" s="41" t="s">
        <v>26</v>
      </c>
      <c r="D338" s="39" t="s">
        <v>998</v>
      </c>
      <c r="E338" s="39" t="s">
        <v>999</v>
      </c>
      <c r="F338" s="39" t="s">
        <v>999</v>
      </c>
      <c r="G338" s="39" t="s">
        <v>1000</v>
      </c>
      <c r="H338" s="39" t="s">
        <v>1000</v>
      </c>
      <c r="I338" s="26" t="s">
        <v>1001</v>
      </c>
      <c r="J338" s="26" t="s">
        <v>1001</v>
      </c>
      <c r="K338" s="26" t="s">
        <v>324</v>
      </c>
      <c r="L338" s="33" t="s">
        <v>942</v>
      </c>
      <c r="M338" s="86">
        <v>504</v>
      </c>
      <c r="N338" s="85">
        <v>1960.05</v>
      </c>
      <c r="O338" s="85">
        <f t="shared" si="8"/>
        <v>987865.2</v>
      </c>
      <c r="P338" s="43" t="s">
        <v>14</v>
      </c>
      <c r="Q338" s="29" t="s">
        <v>331</v>
      </c>
      <c r="R338" s="30" t="s">
        <v>402</v>
      </c>
      <c r="S338" s="41">
        <v>0</v>
      </c>
    </row>
    <row r="339" spans="1:20" ht="63.75" customHeight="1">
      <c r="A339" s="25">
        <v>160</v>
      </c>
      <c r="B339" s="39" t="s">
        <v>52</v>
      </c>
      <c r="C339" s="41" t="s">
        <v>26</v>
      </c>
      <c r="D339" s="39" t="s">
        <v>1002</v>
      </c>
      <c r="E339" s="39" t="s">
        <v>1003</v>
      </c>
      <c r="F339" s="39" t="s">
        <v>1003</v>
      </c>
      <c r="G339" s="39" t="s">
        <v>1004</v>
      </c>
      <c r="H339" s="39" t="s">
        <v>1004</v>
      </c>
      <c r="I339" s="26" t="s">
        <v>1005</v>
      </c>
      <c r="J339" s="26" t="s">
        <v>1005</v>
      </c>
      <c r="K339" s="26" t="s">
        <v>324</v>
      </c>
      <c r="L339" s="24" t="s">
        <v>334</v>
      </c>
      <c r="M339" s="86">
        <v>6</v>
      </c>
      <c r="N339" s="85">
        <v>27871.4</v>
      </c>
      <c r="O339" s="85">
        <f t="shared" si="8"/>
        <v>167228.40000000002</v>
      </c>
      <c r="P339" s="43" t="s">
        <v>14</v>
      </c>
      <c r="Q339" s="29" t="s">
        <v>331</v>
      </c>
      <c r="R339" s="30" t="s">
        <v>402</v>
      </c>
      <c r="S339" s="41">
        <v>0</v>
      </c>
    </row>
    <row r="340" spans="1:20" ht="63.75" customHeight="1">
      <c r="A340" s="25">
        <v>161</v>
      </c>
      <c r="B340" s="39" t="s">
        <v>52</v>
      </c>
      <c r="C340" s="41" t="s">
        <v>26</v>
      </c>
      <c r="D340" s="24" t="s">
        <v>988</v>
      </c>
      <c r="E340" s="24" t="s">
        <v>989</v>
      </c>
      <c r="F340" s="24" t="s">
        <v>989</v>
      </c>
      <c r="G340" s="24" t="s">
        <v>990</v>
      </c>
      <c r="H340" s="24" t="s">
        <v>990</v>
      </c>
      <c r="I340" s="26" t="s">
        <v>1006</v>
      </c>
      <c r="J340" s="26" t="s">
        <v>1006</v>
      </c>
      <c r="K340" s="26" t="s">
        <v>324</v>
      </c>
      <c r="L340" s="33" t="s">
        <v>1007</v>
      </c>
      <c r="M340" s="86">
        <v>61</v>
      </c>
      <c r="N340" s="85">
        <v>46438.95</v>
      </c>
      <c r="O340" s="85">
        <f t="shared" si="8"/>
        <v>2832775.9499999997</v>
      </c>
      <c r="P340" s="43" t="s">
        <v>14</v>
      </c>
      <c r="Q340" s="29" t="s">
        <v>331</v>
      </c>
      <c r="R340" s="30" t="s">
        <v>402</v>
      </c>
      <c r="S340" s="41">
        <v>0</v>
      </c>
    </row>
    <row r="341" spans="1:20" ht="63.75" customHeight="1">
      <c r="A341" s="25">
        <v>162</v>
      </c>
      <c r="B341" s="39" t="s">
        <v>52</v>
      </c>
      <c r="C341" s="41" t="s">
        <v>26</v>
      </c>
      <c r="D341" s="43" t="s">
        <v>1008</v>
      </c>
      <c r="E341" s="43" t="s">
        <v>1009</v>
      </c>
      <c r="F341" s="43" t="s">
        <v>1009</v>
      </c>
      <c r="G341" s="43" t="s">
        <v>1010</v>
      </c>
      <c r="H341" s="43" t="s">
        <v>1010</v>
      </c>
      <c r="I341" s="26" t="s">
        <v>1011</v>
      </c>
      <c r="J341" s="26" t="s">
        <v>1011</v>
      </c>
      <c r="K341" s="26" t="s">
        <v>324</v>
      </c>
      <c r="L341" s="24" t="s">
        <v>334</v>
      </c>
      <c r="M341" s="86">
        <v>11</v>
      </c>
      <c r="N341" s="85">
        <v>7285.71</v>
      </c>
      <c r="O341" s="85">
        <f t="shared" si="8"/>
        <v>80142.81</v>
      </c>
      <c r="P341" s="43" t="s">
        <v>14</v>
      </c>
      <c r="Q341" s="29" t="s">
        <v>331</v>
      </c>
      <c r="R341" s="30" t="s">
        <v>402</v>
      </c>
      <c r="S341" s="41">
        <v>0</v>
      </c>
    </row>
    <row r="342" spans="1:20" ht="63.75" customHeight="1">
      <c r="A342" s="25">
        <v>163</v>
      </c>
      <c r="B342" s="39" t="s">
        <v>52</v>
      </c>
      <c r="C342" s="41" t="s">
        <v>26</v>
      </c>
      <c r="D342" s="43" t="s">
        <v>1012</v>
      </c>
      <c r="E342" s="43" t="s">
        <v>1013</v>
      </c>
      <c r="F342" s="43" t="s">
        <v>1013</v>
      </c>
      <c r="G342" s="43" t="s">
        <v>1014</v>
      </c>
      <c r="H342" s="43" t="s">
        <v>1014</v>
      </c>
      <c r="I342" s="26" t="s">
        <v>1015</v>
      </c>
      <c r="J342" s="26" t="s">
        <v>1015</v>
      </c>
      <c r="K342" s="26" t="s">
        <v>324</v>
      </c>
      <c r="L342" s="24" t="s">
        <v>334</v>
      </c>
      <c r="M342" s="86">
        <v>11</v>
      </c>
      <c r="N342" s="85">
        <v>12750</v>
      </c>
      <c r="O342" s="85">
        <f t="shared" si="8"/>
        <v>140250</v>
      </c>
      <c r="P342" s="43" t="s">
        <v>14</v>
      </c>
      <c r="Q342" s="29" t="s">
        <v>331</v>
      </c>
      <c r="R342" s="30" t="s">
        <v>402</v>
      </c>
      <c r="S342" s="41">
        <v>0</v>
      </c>
    </row>
    <row r="343" spans="1:20" ht="63.75" customHeight="1">
      <c r="A343" s="25">
        <v>164</v>
      </c>
      <c r="B343" s="39" t="s">
        <v>52</v>
      </c>
      <c r="C343" s="41" t="s">
        <v>26</v>
      </c>
      <c r="D343" s="43" t="s">
        <v>1012</v>
      </c>
      <c r="E343" s="43" t="s">
        <v>1013</v>
      </c>
      <c r="F343" s="43" t="s">
        <v>1013</v>
      </c>
      <c r="G343" s="43" t="s">
        <v>1014</v>
      </c>
      <c r="H343" s="43" t="s">
        <v>1014</v>
      </c>
      <c r="I343" s="26" t="s">
        <v>1016</v>
      </c>
      <c r="J343" s="26" t="s">
        <v>1016</v>
      </c>
      <c r="K343" s="26" t="s">
        <v>324</v>
      </c>
      <c r="L343" s="24" t="s">
        <v>334</v>
      </c>
      <c r="M343" s="86">
        <v>7</v>
      </c>
      <c r="N343" s="85">
        <v>9892.86</v>
      </c>
      <c r="O343" s="85">
        <f t="shared" si="8"/>
        <v>69250.02</v>
      </c>
      <c r="P343" s="43" t="s">
        <v>14</v>
      </c>
      <c r="Q343" s="29" t="s">
        <v>331</v>
      </c>
      <c r="R343" s="30" t="s">
        <v>402</v>
      </c>
      <c r="S343" s="41">
        <v>0</v>
      </c>
    </row>
    <row r="344" spans="1:20" ht="63.75" customHeight="1">
      <c r="A344" s="25">
        <v>165</v>
      </c>
      <c r="B344" s="39" t="s">
        <v>52</v>
      </c>
      <c r="C344" s="41" t="s">
        <v>26</v>
      </c>
      <c r="D344" s="43" t="s">
        <v>1017</v>
      </c>
      <c r="E344" s="43" t="s">
        <v>1018</v>
      </c>
      <c r="F344" s="43" t="s">
        <v>1018</v>
      </c>
      <c r="G344" s="43" t="s">
        <v>1014</v>
      </c>
      <c r="H344" s="43" t="s">
        <v>1014</v>
      </c>
      <c r="I344" s="26" t="s">
        <v>1019</v>
      </c>
      <c r="J344" s="26" t="s">
        <v>1019</v>
      </c>
      <c r="K344" s="26" t="s">
        <v>324</v>
      </c>
      <c r="L344" s="24" t="s">
        <v>334</v>
      </c>
      <c r="M344" s="86">
        <v>7</v>
      </c>
      <c r="N344" s="85">
        <v>24049.11</v>
      </c>
      <c r="O344" s="85">
        <f t="shared" si="8"/>
        <v>168343.77000000002</v>
      </c>
      <c r="P344" s="43" t="s">
        <v>14</v>
      </c>
      <c r="Q344" s="29" t="s">
        <v>331</v>
      </c>
      <c r="R344" s="30" t="s">
        <v>402</v>
      </c>
      <c r="S344" s="41">
        <v>0</v>
      </c>
    </row>
    <row r="345" spans="1:20" ht="63.75" customHeight="1">
      <c r="A345" s="25">
        <v>166</v>
      </c>
      <c r="B345" s="39" t="s">
        <v>52</v>
      </c>
      <c r="C345" s="41" t="s">
        <v>26</v>
      </c>
      <c r="D345" s="43" t="s">
        <v>1020</v>
      </c>
      <c r="E345" s="43" t="s">
        <v>1021</v>
      </c>
      <c r="F345" s="43" t="s">
        <v>1021</v>
      </c>
      <c r="G345" s="43" t="s">
        <v>1022</v>
      </c>
      <c r="H345" s="43" t="s">
        <v>1022</v>
      </c>
      <c r="I345" s="26" t="s">
        <v>1023</v>
      </c>
      <c r="J345" s="26" t="s">
        <v>1023</v>
      </c>
      <c r="K345" s="26" t="s">
        <v>324</v>
      </c>
      <c r="L345" s="24" t="s">
        <v>334</v>
      </c>
      <c r="M345" s="86">
        <v>11</v>
      </c>
      <c r="N345" s="85">
        <v>6084.82</v>
      </c>
      <c r="O345" s="85">
        <f t="shared" si="8"/>
        <v>66933.01999999999</v>
      </c>
      <c r="P345" s="43" t="s">
        <v>14</v>
      </c>
      <c r="Q345" s="29" t="s">
        <v>331</v>
      </c>
      <c r="R345" s="30" t="s">
        <v>402</v>
      </c>
      <c r="S345" s="41">
        <v>0</v>
      </c>
    </row>
    <row r="346" spans="1:20" ht="63.75" customHeight="1">
      <c r="A346" s="25">
        <v>167</v>
      </c>
      <c r="B346" s="39" t="s">
        <v>52</v>
      </c>
      <c r="C346" s="41" t="s">
        <v>26</v>
      </c>
      <c r="D346" s="43" t="s">
        <v>988</v>
      </c>
      <c r="E346" s="43" t="s">
        <v>989</v>
      </c>
      <c r="F346" s="43" t="s">
        <v>989</v>
      </c>
      <c r="G346" s="43" t="s">
        <v>990</v>
      </c>
      <c r="H346" s="43" t="s">
        <v>990</v>
      </c>
      <c r="I346" s="26" t="s">
        <v>1024</v>
      </c>
      <c r="J346" s="26" t="s">
        <v>1024</v>
      </c>
      <c r="K346" s="26" t="s">
        <v>324</v>
      </c>
      <c r="L346" s="33" t="s">
        <v>1007</v>
      </c>
      <c r="M346" s="86">
        <v>26</v>
      </c>
      <c r="N346" s="85">
        <v>45450.59</v>
      </c>
      <c r="O346" s="85">
        <f t="shared" si="8"/>
        <v>1181715.3399999999</v>
      </c>
      <c r="P346" s="43" t="s">
        <v>14</v>
      </c>
      <c r="Q346" s="29" t="s">
        <v>331</v>
      </c>
      <c r="R346" s="30" t="s">
        <v>402</v>
      </c>
      <c r="S346" s="41">
        <v>0</v>
      </c>
    </row>
    <row r="347" spans="1:20" ht="63.75" customHeight="1">
      <c r="A347" s="25">
        <v>168</v>
      </c>
      <c r="B347" s="39" t="s">
        <v>52</v>
      </c>
      <c r="C347" s="41" t="s">
        <v>26</v>
      </c>
      <c r="D347" s="43" t="s">
        <v>988</v>
      </c>
      <c r="E347" s="43" t="s">
        <v>989</v>
      </c>
      <c r="F347" s="43" t="s">
        <v>989</v>
      </c>
      <c r="G347" s="43" t="s">
        <v>990</v>
      </c>
      <c r="H347" s="43" t="s">
        <v>990</v>
      </c>
      <c r="I347" s="26" t="s">
        <v>1025</v>
      </c>
      <c r="J347" s="26" t="s">
        <v>1025</v>
      </c>
      <c r="K347" s="26" t="s">
        <v>324</v>
      </c>
      <c r="L347" s="33" t="s">
        <v>1007</v>
      </c>
      <c r="M347" s="86">
        <v>13</v>
      </c>
      <c r="N347" s="85">
        <v>75655.289999999994</v>
      </c>
      <c r="O347" s="85">
        <f t="shared" si="8"/>
        <v>983518.7699999999</v>
      </c>
      <c r="P347" s="43" t="s">
        <v>14</v>
      </c>
      <c r="Q347" s="29" t="s">
        <v>331</v>
      </c>
      <c r="R347" s="30" t="s">
        <v>402</v>
      </c>
      <c r="S347" s="41">
        <v>0</v>
      </c>
    </row>
    <row r="348" spans="1:20" ht="63.75" customHeight="1">
      <c r="A348" s="25">
        <v>169</v>
      </c>
      <c r="B348" s="39" t="s">
        <v>52</v>
      </c>
      <c r="C348" s="41" t="s">
        <v>26</v>
      </c>
      <c r="D348" s="43" t="s">
        <v>988</v>
      </c>
      <c r="E348" s="43" t="s">
        <v>989</v>
      </c>
      <c r="F348" s="43" t="s">
        <v>989</v>
      </c>
      <c r="G348" s="43" t="s">
        <v>990</v>
      </c>
      <c r="H348" s="43" t="s">
        <v>990</v>
      </c>
      <c r="I348" s="26" t="s">
        <v>1026</v>
      </c>
      <c r="J348" s="26" t="s">
        <v>1026</v>
      </c>
      <c r="K348" s="26" t="s">
        <v>324</v>
      </c>
      <c r="L348" s="33" t="s">
        <v>1007</v>
      </c>
      <c r="M348" s="86">
        <v>4</v>
      </c>
      <c r="N348" s="85">
        <v>22725.88</v>
      </c>
      <c r="O348" s="85">
        <f t="shared" si="8"/>
        <v>90903.52</v>
      </c>
      <c r="P348" s="43" t="s">
        <v>14</v>
      </c>
      <c r="Q348" s="29" t="s">
        <v>331</v>
      </c>
      <c r="R348" s="30" t="s">
        <v>402</v>
      </c>
      <c r="S348" s="41">
        <v>0</v>
      </c>
    </row>
    <row r="349" spans="1:20" ht="63.75" customHeight="1">
      <c r="A349" s="25">
        <v>170</v>
      </c>
      <c r="B349" s="39" t="s">
        <v>52</v>
      </c>
      <c r="C349" s="41" t="s">
        <v>26</v>
      </c>
      <c r="D349" s="43" t="s">
        <v>988</v>
      </c>
      <c r="E349" s="43" t="s">
        <v>989</v>
      </c>
      <c r="F349" s="43" t="s">
        <v>989</v>
      </c>
      <c r="G349" s="43" t="s">
        <v>990</v>
      </c>
      <c r="H349" s="43" t="s">
        <v>990</v>
      </c>
      <c r="I349" s="26" t="s">
        <v>1027</v>
      </c>
      <c r="J349" s="26" t="s">
        <v>1027</v>
      </c>
      <c r="K349" s="26" t="s">
        <v>324</v>
      </c>
      <c r="L349" s="33" t="s">
        <v>1007</v>
      </c>
      <c r="M349" s="86">
        <v>1</v>
      </c>
      <c r="N349" s="85">
        <v>31815.29</v>
      </c>
      <c r="O349" s="85">
        <f t="shared" si="8"/>
        <v>31815.29</v>
      </c>
      <c r="P349" s="43" t="s">
        <v>14</v>
      </c>
      <c r="Q349" s="29" t="s">
        <v>331</v>
      </c>
      <c r="R349" s="30" t="s">
        <v>402</v>
      </c>
      <c r="S349" s="41">
        <v>0</v>
      </c>
    </row>
    <row r="350" spans="1:20" ht="63.75" customHeight="1">
      <c r="A350" s="25">
        <v>171</v>
      </c>
      <c r="B350" s="39" t="s">
        <v>52</v>
      </c>
      <c r="C350" s="41" t="s">
        <v>26</v>
      </c>
      <c r="D350" s="43" t="s">
        <v>988</v>
      </c>
      <c r="E350" s="43" t="s">
        <v>989</v>
      </c>
      <c r="F350" s="43" t="s">
        <v>989</v>
      </c>
      <c r="G350" s="43" t="s">
        <v>990</v>
      </c>
      <c r="H350" s="43" t="s">
        <v>990</v>
      </c>
      <c r="I350" s="43" t="s">
        <v>1028</v>
      </c>
      <c r="J350" s="43" t="s">
        <v>1028</v>
      </c>
      <c r="K350" s="26" t="s">
        <v>324</v>
      </c>
      <c r="L350" s="33" t="s">
        <v>1007</v>
      </c>
      <c r="M350" s="86">
        <v>14</v>
      </c>
      <c r="N350" s="85">
        <v>47189.07</v>
      </c>
      <c r="O350" s="85">
        <f t="shared" si="8"/>
        <v>660646.98</v>
      </c>
      <c r="P350" s="43" t="s">
        <v>14</v>
      </c>
      <c r="Q350" s="29" t="s">
        <v>331</v>
      </c>
      <c r="R350" s="30" t="s">
        <v>402</v>
      </c>
      <c r="S350" s="41">
        <v>0</v>
      </c>
    </row>
    <row r="351" spans="1:20" ht="63.75" customHeight="1">
      <c r="A351" s="25">
        <v>172</v>
      </c>
      <c r="B351" s="24" t="s">
        <v>52</v>
      </c>
      <c r="C351" s="77" t="s">
        <v>26</v>
      </c>
      <c r="D351" s="26" t="s">
        <v>1029</v>
      </c>
      <c r="E351" s="26" t="s">
        <v>1030</v>
      </c>
      <c r="F351" s="26" t="s">
        <v>1030</v>
      </c>
      <c r="G351" s="26" t="s">
        <v>1031</v>
      </c>
      <c r="H351" s="26" t="s">
        <v>1031</v>
      </c>
      <c r="I351" s="43" t="s">
        <v>1032</v>
      </c>
      <c r="J351" s="43" t="s">
        <v>1032</v>
      </c>
      <c r="K351" s="26" t="s">
        <v>320</v>
      </c>
      <c r="L351" s="24" t="s">
        <v>345</v>
      </c>
      <c r="M351" s="99">
        <v>1</v>
      </c>
      <c r="N351" s="85">
        <v>401488</v>
      </c>
      <c r="O351" s="85">
        <f t="shared" ref="O351:O354" si="9">M351*N351</f>
        <v>401488</v>
      </c>
      <c r="P351" s="26" t="s">
        <v>17</v>
      </c>
      <c r="Q351" s="29" t="s">
        <v>331</v>
      </c>
      <c r="R351" s="79" t="s">
        <v>402</v>
      </c>
      <c r="S351" s="77">
        <v>0</v>
      </c>
    </row>
    <row r="352" spans="1:20" s="81" customFormat="1" ht="63.75" customHeight="1">
      <c r="A352" s="25">
        <v>173</v>
      </c>
      <c r="B352" s="24" t="s">
        <v>52</v>
      </c>
      <c r="C352" s="77" t="s">
        <v>26</v>
      </c>
      <c r="D352" s="26" t="s">
        <v>1033</v>
      </c>
      <c r="E352" s="26" t="s">
        <v>1034</v>
      </c>
      <c r="F352" s="26" t="s">
        <v>1034</v>
      </c>
      <c r="G352" s="26" t="s">
        <v>1035</v>
      </c>
      <c r="H352" s="26" t="s">
        <v>1035</v>
      </c>
      <c r="I352" s="26" t="s">
        <v>1036</v>
      </c>
      <c r="J352" s="26" t="s">
        <v>1036</v>
      </c>
      <c r="K352" s="26" t="s">
        <v>324</v>
      </c>
      <c r="L352" s="24" t="s">
        <v>345</v>
      </c>
      <c r="M352" s="100">
        <v>1</v>
      </c>
      <c r="N352" s="85">
        <v>158110033</v>
      </c>
      <c r="O352" s="85">
        <f t="shared" si="9"/>
        <v>158110033</v>
      </c>
      <c r="P352" s="26" t="s">
        <v>14</v>
      </c>
      <c r="Q352" s="29" t="s">
        <v>331</v>
      </c>
      <c r="R352" s="79" t="s">
        <v>402</v>
      </c>
      <c r="S352" s="77">
        <v>0</v>
      </c>
      <c r="T352" s="87"/>
    </row>
    <row r="353" spans="1:20" s="81" customFormat="1" ht="63.75" customHeight="1">
      <c r="A353" s="25">
        <v>174</v>
      </c>
      <c r="B353" s="24" t="s">
        <v>52</v>
      </c>
      <c r="C353" s="77" t="s">
        <v>26</v>
      </c>
      <c r="D353" s="43" t="s">
        <v>1037</v>
      </c>
      <c r="E353" s="43" t="s">
        <v>1038</v>
      </c>
      <c r="F353" s="43" t="s">
        <v>1038</v>
      </c>
      <c r="G353" s="43" t="s">
        <v>1039</v>
      </c>
      <c r="H353" s="43" t="s">
        <v>1039</v>
      </c>
      <c r="I353" s="43" t="s">
        <v>1038</v>
      </c>
      <c r="J353" s="43" t="s">
        <v>1038</v>
      </c>
      <c r="K353" s="26" t="s">
        <v>320</v>
      </c>
      <c r="L353" s="24" t="s">
        <v>334</v>
      </c>
      <c r="M353" s="99">
        <v>3</v>
      </c>
      <c r="N353" s="101">
        <f>349739.26+16012.68+16012.68</f>
        <v>381764.62</v>
      </c>
      <c r="O353" s="85">
        <f t="shared" si="9"/>
        <v>1145293.8599999999</v>
      </c>
      <c r="P353" s="26" t="s">
        <v>14</v>
      </c>
      <c r="Q353" s="29" t="s">
        <v>331</v>
      </c>
      <c r="R353" s="79" t="s">
        <v>402</v>
      </c>
      <c r="S353" s="77">
        <v>0</v>
      </c>
      <c r="T353" s="87"/>
    </row>
    <row r="354" spans="1:20" s="81" customFormat="1" ht="63.75" customHeight="1">
      <c r="A354" s="25">
        <v>175</v>
      </c>
      <c r="B354" s="94" t="s">
        <v>52</v>
      </c>
      <c r="C354" s="137" t="s">
        <v>26</v>
      </c>
      <c r="D354" s="93" t="s">
        <v>1040</v>
      </c>
      <c r="E354" s="93" t="s">
        <v>1041</v>
      </c>
      <c r="F354" s="93" t="s">
        <v>1042</v>
      </c>
      <c r="G354" s="93" t="s">
        <v>1043</v>
      </c>
      <c r="H354" s="93" t="s">
        <v>1043</v>
      </c>
      <c r="I354" s="93" t="s">
        <v>1716</v>
      </c>
      <c r="J354" s="93" t="s">
        <v>1716</v>
      </c>
      <c r="K354" s="138" t="s">
        <v>320</v>
      </c>
      <c r="L354" s="94" t="s">
        <v>1044</v>
      </c>
      <c r="M354" s="102">
        <v>149438.39000000001</v>
      </c>
      <c r="N354" s="85">
        <v>142.86000000000001</v>
      </c>
      <c r="O354" s="85">
        <f t="shared" si="9"/>
        <v>21348768.395400003</v>
      </c>
      <c r="P354" s="93" t="s">
        <v>19</v>
      </c>
      <c r="Q354" s="96" t="s">
        <v>331</v>
      </c>
      <c r="R354" s="141" t="s">
        <v>445</v>
      </c>
      <c r="S354" s="141" t="s">
        <v>1045</v>
      </c>
      <c r="T354" s="87"/>
    </row>
    <row r="355" spans="1:20" s="81" customFormat="1" ht="63.75" customHeight="1">
      <c r="A355" s="25">
        <v>176</v>
      </c>
      <c r="B355" s="94" t="s">
        <v>52</v>
      </c>
      <c r="C355" s="137" t="s">
        <v>26</v>
      </c>
      <c r="D355" s="94" t="s">
        <v>1046</v>
      </c>
      <c r="E355" s="94" t="s">
        <v>1047</v>
      </c>
      <c r="F355" s="94" t="s">
        <v>1047</v>
      </c>
      <c r="G355" s="94" t="s">
        <v>1048</v>
      </c>
      <c r="H355" s="94" t="s">
        <v>1048</v>
      </c>
      <c r="I355" s="93" t="s">
        <v>1717</v>
      </c>
      <c r="J355" s="93" t="s">
        <v>1717</v>
      </c>
      <c r="K355" s="93" t="s">
        <v>320</v>
      </c>
      <c r="L355" s="94" t="s">
        <v>1044</v>
      </c>
      <c r="M355" s="102">
        <v>121667.83</v>
      </c>
      <c r="N355" s="85">
        <v>151.79</v>
      </c>
      <c r="O355" s="85">
        <f>M355*N355</f>
        <v>18467959.9157</v>
      </c>
      <c r="P355" s="141" t="s">
        <v>19</v>
      </c>
      <c r="Q355" s="96" t="s">
        <v>331</v>
      </c>
      <c r="R355" s="141" t="s">
        <v>445</v>
      </c>
      <c r="S355" s="137">
        <v>0</v>
      </c>
      <c r="T355" s="103"/>
    </row>
    <row r="356" spans="1:20" s="81" customFormat="1" ht="63.75" customHeight="1">
      <c r="A356" s="25">
        <v>177</v>
      </c>
      <c r="B356" s="94" t="s">
        <v>52</v>
      </c>
      <c r="C356" s="137" t="s">
        <v>26</v>
      </c>
      <c r="D356" s="94" t="s">
        <v>1046</v>
      </c>
      <c r="E356" s="94" t="s">
        <v>1047</v>
      </c>
      <c r="F356" s="94" t="s">
        <v>1047</v>
      </c>
      <c r="G356" s="94" t="s">
        <v>1048</v>
      </c>
      <c r="H356" s="94" t="s">
        <v>1048</v>
      </c>
      <c r="I356" s="84" t="s">
        <v>1782</v>
      </c>
      <c r="J356" s="84" t="s">
        <v>1782</v>
      </c>
      <c r="K356" s="93" t="s">
        <v>320</v>
      </c>
      <c r="L356" s="94" t="s">
        <v>1044</v>
      </c>
      <c r="M356" s="102">
        <v>330739.36</v>
      </c>
      <c r="N356" s="85">
        <v>189.29</v>
      </c>
      <c r="O356" s="85">
        <v>62605653.159999996</v>
      </c>
      <c r="P356" s="141" t="s">
        <v>14</v>
      </c>
      <c r="Q356" s="96" t="s">
        <v>331</v>
      </c>
      <c r="R356" s="141" t="s">
        <v>402</v>
      </c>
      <c r="S356" s="137">
        <v>0</v>
      </c>
      <c r="T356" s="103"/>
    </row>
    <row r="357" spans="1:20" s="81" customFormat="1" ht="63.75" customHeight="1">
      <c r="A357" s="25">
        <v>178</v>
      </c>
      <c r="B357" s="24" t="s">
        <v>52</v>
      </c>
      <c r="C357" s="77" t="s">
        <v>26</v>
      </c>
      <c r="D357" s="39" t="s">
        <v>731</v>
      </c>
      <c r="E357" s="39" t="s">
        <v>730</v>
      </c>
      <c r="F357" s="39" t="s">
        <v>730</v>
      </c>
      <c r="G357" s="39" t="s">
        <v>883</v>
      </c>
      <c r="H357" s="39" t="s">
        <v>883</v>
      </c>
      <c r="I357" s="43" t="s">
        <v>1049</v>
      </c>
      <c r="J357" s="43" t="s">
        <v>1049</v>
      </c>
      <c r="K357" s="26" t="s">
        <v>320</v>
      </c>
      <c r="L357" s="24" t="s">
        <v>1050</v>
      </c>
      <c r="M357" s="104">
        <v>3</v>
      </c>
      <c r="N357" s="101">
        <v>3000</v>
      </c>
      <c r="O357" s="101">
        <f>M357*N357</f>
        <v>9000</v>
      </c>
      <c r="P357" s="26" t="s">
        <v>14</v>
      </c>
      <c r="Q357" s="29" t="s">
        <v>331</v>
      </c>
      <c r="R357" s="79" t="s">
        <v>332</v>
      </c>
      <c r="S357" s="79" t="s">
        <v>1045</v>
      </c>
      <c r="T357" s="103"/>
    </row>
    <row r="358" spans="1:20" s="81" customFormat="1" ht="63.75" customHeight="1">
      <c r="A358" s="25">
        <v>179</v>
      </c>
      <c r="B358" s="24" t="s">
        <v>52</v>
      </c>
      <c r="C358" s="77" t="s">
        <v>26</v>
      </c>
      <c r="D358" s="39" t="s">
        <v>1051</v>
      </c>
      <c r="E358" s="39" t="s">
        <v>730</v>
      </c>
      <c r="F358" s="39" t="s">
        <v>730</v>
      </c>
      <c r="G358" s="39" t="s">
        <v>1052</v>
      </c>
      <c r="H358" s="39" t="s">
        <v>1052</v>
      </c>
      <c r="I358" s="43" t="s">
        <v>1053</v>
      </c>
      <c r="J358" s="43" t="s">
        <v>1053</v>
      </c>
      <c r="K358" s="26" t="s">
        <v>320</v>
      </c>
      <c r="L358" s="24" t="s">
        <v>1050</v>
      </c>
      <c r="M358" s="104">
        <v>2</v>
      </c>
      <c r="N358" s="101">
        <v>4285.72</v>
      </c>
      <c r="O358" s="101">
        <f t="shared" ref="O358:O361" si="10">M358*N358</f>
        <v>8571.44</v>
      </c>
      <c r="P358" s="26" t="s">
        <v>14</v>
      </c>
      <c r="Q358" s="29" t="s">
        <v>331</v>
      </c>
      <c r="R358" s="79" t="s">
        <v>332</v>
      </c>
      <c r="S358" s="79" t="s">
        <v>1045</v>
      </c>
      <c r="T358" s="103"/>
    </row>
    <row r="359" spans="1:20" s="81" customFormat="1" ht="63.75" customHeight="1">
      <c r="A359" s="25">
        <v>180</v>
      </c>
      <c r="B359" s="24" t="s">
        <v>52</v>
      </c>
      <c r="C359" s="77" t="s">
        <v>26</v>
      </c>
      <c r="D359" s="39" t="s">
        <v>732</v>
      </c>
      <c r="E359" s="39" t="s">
        <v>730</v>
      </c>
      <c r="F359" s="39" t="s">
        <v>730</v>
      </c>
      <c r="G359" s="39" t="s">
        <v>884</v>
      </c>
      <c r="H359" s="39" t="s">
        <v>884</v>
      </c>
      <c r="I359" s="43" t="s">
        <v>1054</v>
      </c>
      <c r="J359" s="43" t="s">
        <v>1054</v>
      </c>
      <c r="K359" s="26" t="s">
        <v>320</v>
      </c>
      <c r="L359" s="24" t="s">
        <v>1050</v>
      </c>
      <c r="M359" s="104">
        <v>2</v>
      </c>
      <c r="N359" s="101">
        <v>4714.29</v>
      </c>
      <c r="O359" s="101">
        <f t="shared" si="10"/>
        <v>9428.58</v>
      </c>
      <c r="P359" s="26" t="s">
        <v>14</v>
      </c>
      <c r="Q359" s="29" t="s">
        <v>331</v>
      </c>
      <c r="R359" s="79" t="s">
        <v>332</v>
      </c>
      <c r="S359" s="79" t="s">
        <v>1045</v>
      </c>
      <c r="T359" s="103"/>
    </row>
    <row r="360" spans="1:20" s="81" customFormat="1" ht="63.75" customHeight="1">
      <c r="A360" s="25">
        <v>181</v>
      </c>
      <c r="B360" s="24" t="s">
        <v>52</v>
      </c>
      <c r="C360" s="77" t="s">
        <v>26</v>
      </c>
      <c r="D360" s="39" t="s">
        <v>1055</v>
      </c>
      <c r="E360" s="39" t="s">
        <v>518</v>
      </c>
      <c r="F360" s="39" t="s">
        <v>518</v>
      </c>
      <c r="G360" s="39" t="s">
        <v>1056</v>
      </c>
      <c r="H360" s="39" t="s">
        <v>1056</v>
      </c>
      <c r="I360" s="43" t="s">
        <v>1057</v>
      </c>
      <c r="J360" s="43" t="s">
        <v>1057</v>
      </c>
      <c r="K360" s="26" t="s">
        <v>320</v>
      </c>
      <c r="L360" s="57" t="s">
        <v>1050</v>
      </c>
      <c r="M360" s="104">
        <v>1</v>
      </c>
      <c r="N360" s="101">
        <v>24553.57</v>
      </c>
      <c r="O360" s="101">
        <f t="shared" si="10"/>
        <v>24553.57</v>
      </c>
      <c r="P360" s="26" t="s">
        <v>14</v>
      </c>
      <c r="Q360" s="29" t="s">
        <v>331</v>
      </c>
      <c r="R360" s="79" t="s">
        <v>332</v>
      </c>
      <c r="S360" s="79" t="s">
        <v>1045</v>
      </c>
      <c r="T360" s="103"/>
    </row>
    <row r="361" spans="1:20" s="81" customFormat="1" ht="63.75" customHeight="1">
      <c r="A361" s="25">
        <v>182</v>
      </c>
      <c r="B361" s="24" t="s">
        <v>52</v>
      </c>
      <c r="C361" s="77" t="s">
        <v>26</v>
      </c>
      <c r="D361" s="39" t="s">
        <v>1058</v>
      </c>
      <c r="E361" s="39" t="s">
        <v>518</v>
      </c>
      <c r="F361" s="39" t="s">
        <v>518</v>
      </c>
      <c r="G361" s="39" t="s">
        <v>1059</v>
      </c>
      <c r="H361" s="39" t="s">
        <v>1059</v>
      </c>
      <c r="I361" s="43" t="s">
        <v>1060</v>
      </c>
      <c r="J361" s="43" t="s">
        <v>1060</v>
      </c>
      <c r="K361" s="26" t="s">
        <v>320</v>
      </c>
      <c r="L361" s="57" t="s">
        <v>1050</v>
      </c>
      <c r="M361" s="104">
        <v>1</v>
      </c>
      <c r="N361" s="101">
        <v>21428.57</v>
      </c>
      <c r="O361" s="101">
        <f t="shared" si="10"/>
        <v>21428.57</v>
      </c>
      <c r="P361" s="26" t="s">
        <v>14</v>
      </c>
      <c r="Q361" s="29" t="s">
        <v>331</v>
      </c>
      <c r="R361" s="79" t="s">
        <v>332</v>
      </c>
      <c r="S361" s="79" t="s">
        <v>1045</v>
      </c>
      <c r="T361" s="103"/>
    </row>
    <row r="362" spans="1:20" s="81" customFormat="1" ht="63.75" customHeight="1">
      <c r="A362" s="25">
        <v>183</v>
      </c>
      <c r="B362" s="39" t="s">
        <v>52</v>
      </c>
      <c r="C362" s="41" t="s">
        <v>26</v>
      </c>
      <c r="D362" s="26" t="s">
        <v>938</v>
      </c>
      <c r="E362" s="33" t="s">
        <v>939</v>
      </c>
      <c r="F362" s="26" t="s">
        <v>939</v>
      </c>
      <c r="G362" s="33" t="s">
        <v>940</v>
      </c>
      <c r="H362" s="26" t="s">
        <v>940</v>
      </c>
      <c r="I362" s="26" t="s">
        <v>941</v>
      </c>
      <c r="J362" s="26" t="s">
        <v>941</v>
      </c>
      <c r="K362" s="26" t="s">
        <v>320</v>
      </c>
      <c r="L362" s="33" t="s">
        <v>942</v>
      </c>
      <c r="M362" s="89">
        <v>1000</v>
      </c>
      <c r="N362" s="85">
        <v>1440</v>
      </c>
      <c r="O362" s="85">
        <f t="shared" ref="O362" si="11">N362*M362</f>
        <v>1440000</v>
      </c>
      <c r="P362" s="43" t="s">
        <v>14</v>
      </c>
      <c r="Q362" s="29" t="s">
        <v>331</v>
      </c>
      <c r="R362" s="30" t="s">
        <v>402</v>
      </c>
      <c r="S362" s="41">
        <v>0</v>
      </c>
      <c r="T362" s="103"/>
    </row>
    <row r="363" spans="1:20" ht="63.75" customHeight="1">
      <c r="A363" s="25">
        <v>184</v>
      </c>
      <c r="B363" s="39" t="s">
        <v>817</v>
      </c>
      <c r="C363" s="41" t="s">
        <v>26</v>
      </c>
      <c r="D363" s="43" t="s">
        <v>1061</v>
      </c>
      <c r="E363" s="105" t="s">
        <v>1062</v>
      </c>
      <c r="F363" s="105" t="s">
        <v>1062</v>
      </c>
      <c r="G363" s="43" t="s">
        <v>1063</v>
      </c>
      <c r="H363" s="43" t="s">
        <v>1063</v>
      </c>
      <c r="I363" s="43" t="s">
        <v>1064</v>
      </c>
      <c r="J363" s="43" t="s">
        <v>1064</v>
      </c>
      <c r="K363" s="26" t="s">
        <v>320</v>
      </c>
      <c r="L363" s="24" t="s">
        <v>334</v>
      </c>
      <c r="M363" s="106">
        <v>3</v>
      </c>
      <c r="N363" s="101">
        <v>47946.43</v>
      </c>
      <c r="O363" s="101">
        <f>M363*N363</f>
        <v>143839.29</v>
      </c>
      <c r="P363" s="26" t="s">
        <v>15</v>
      </c>
      <c r="Q363" s="29" t="s">
        <v>331</v>
      </c>
      <c r="R363" s="79" t="s">
        <v>332</v>
      </c>
      <c r="S363" s="79" t="s">
        <v>1045</v>
      </c>
    </row>
    <row r="364" spans="1:20" ht="63.75" customHeight="1">
      <c r="A364" s="25">
        <v>185</v>
      </c>
      <c r="B364" s="39" t="s">
        <v>817</v>
      </c>
      <c r="C364" s="41" t="s">
        <v>26</v>
      </c>
      <c r="D364" s="43" t="s">
        <v>1065</v>
      </c>
      <c r="E364" s="105" t="s">
        <v>833</v>
      </c>
      <c r="F364" s="105" t="s">
        <v>833</v>
      </c>
      <c r="G364" s="43" t="s">
        <v>1066</v>
      </c>
      <c r="H364" s="43" t="s">
        <v>1066</v>
      </c>
      <c r="I364" s="43" t="s">
        <v>1067</v>
      </c>
      <c r="J364" s="43" t="s">
        <v>1067</v>
      </c>
      <c r="K364" s="26" t="s">
        <v>320</v>
      </c>
      <c r="L364" s="24" t="s">
        <v>334</v>
      </c>
      <c r="M364" s="106">
        <v>11</v>
      </c>
      <c r="N364" s="101">
        <v>20830.36</v>
      </c>
      <c r="O364" s="101">
        <f>M364*N364</f>
        <v>229133.96000000002</v>
      </c>
      <c r="P364" s="26" t="s">
        <v>15</v>
      </c>
      <c r="Q364" s="29" t="s">
        <v>331</v>
      </c>
      <c r="R364" s="79" t="s">
        <v>332</v>
      </c>
      <c r="S364" s="79" t="s">
        <v>1045</v>
      </c>
    </row>
    <row r="365" spans="1:20" ht="63.75" customHeight="1">
      <c r="A365" s="25">
        <v>186</v>
      </c>
      <c r="B365" s="39" t="s">
        <v>817</v>
      </c>
      <c r="C365" s="41" t="s">
        <v>26</v>
      </c>
      <c r="D365" s="33" t="s">
        <v>825</v>
      </c>
      <c r="E365" s="33" t="s">
        <v>815</v>
      </c>
      <c r="F365" s="33" t="s">
        <v>815</v>
      </c>
      <c r="G365" s="33" t="s">
        <v>895</v>
      </c>
      <c r="H365" s="33" t="s">
        <v>895</v>
      </c>
      <c r="I365" s="43" t="s">
        <v>826</v>
      </c>
      <c r="J365" s="43" t="s">
        <v>826</v>
      </c>
      <c r="K365" s="43" t="s">
        <v>320</v>
      </c>
      <c r="L365" s="57" t="s">
        <v>335</v>
      </c>
      <c r="M365" s="107">
        <v>1</v>
      </c>
      <c r="N365" s="108">
        <v>68660.710000000006</v>
      </c>
      <c r="O365" s="109">
        <f>M365*N365</f>
        <v>68660.710000000006</v>
      </c>
      <c r="P365" s="30" t="s">
        <v>15</v>
      </c>
      <c r="Q365" s="46" t="s">
        <v>331</v>
      </c>
      <c r="R365" s="30" t="s">
        <v>332</v>
      </c>
      <c r="S365" s="41">
        <v>0</v>
      </c>
    </row>
    <row r="366" spans="1:20" ht="63.75" customHeight="1">
      <c r="A366" s="25">
        <v>187</v>
      </c>
      <c r="B366" s="39" t="s">
        <v>817</v>
      </c>
      <c r="C366" s="41" t="s">
        <v>26</v>
      </c>
      <c r="D366" s="43" t="s">
        <v>1068</v>
      </c>
      <c r="E366" s="105" t="s">
        <v>1069</v>
      </c>
      <c r="F366" s="105" t="s">
        <v>1069</v>
      </c>
      <c r="G366" s="43" t="s">
        <v>1070</v>
      </c>
      <c r="H366" s="43" t="s">
        <v>1070</v>
      </c>
      <c r="I366" s="43" t="s">
        <v>1071</v>
      </c>
      <c r="J366" s="43" t="s">
        <v>1071</v>
      </c>
      <c r="K366" s="26" t="s">
        <v>320</v>
      </c>
      <c r="L366" s="24" t="s">
        <v>334</v>
      </c>
      <c r="M366" s="106">
        <v>3</v>
      </c>
      <c r="N366" s="101">
        <v>687.5</v>
      </c>
      <c r="O366" s="101">
        <f>M366*N366</f>
        <v>2062.5</v>
      </c>
      <c r="P366" s="30" t="s">
        <v>15</v>
      </c>
      <c r="Q366" s="46" t="s">
        <v>331</v>
      </c>
      <c r="R366" s="30" t="s">
        <v>332</v>
      </c>
      <c r="S366" s="41">
        <v>0</v>
      </c>
    </row>
    <row r="367" spans="1:20" ht="63.75" customHeight="1">
      <c r="A367" s="25">
        <v>188</v>
      </c>
      <c r="B367" s="39" t="s">
        <v>817</v>
      </c>
      <c r="C367" s="41" t="s">
        <v>26</v>
      </c>
      <c r="D367" s="43" t="s">
        <v>710</v>
      </c>
      <c r="E367" s="105" t="s">
        <v>711</v>
      </c>
      <c r="F367" s="105" t="s">
        <v>711</v>
      </c>
      <c r="G367" s="105" t="s">
        <v>1072</v>
      </c>
      <c r="H367" s="105" t="s">
        <v>1072</v>
      </c>
      <c r="I367" s="43" t="s">
        <v>1073</v>
      </c>
      <c r="J367" s="43" t="s">
        <v>1073</v>
      </c>
      <c r="K367" s="26" t="s">
        <v>320</v>
      </c>
      <c r="L367" s="24" t="s">
        <v>334</v>
      </c>
      <c r="M367" s="106">
        <v>6</v>
      </c>
      <c r="N367" s="101">
        <v>13125</v>
      </c>
      <c r="O367" s="101">
        <f>M367*N367</f>
        <v>78750</v>
      </c>
      <c r="P367" s="30" t="s">
        <v>15</v>
      </c>
      <c r="Q367" s="46" t="s">
        <v>331</v>
      </c>
      <c r="R367" s="30" t="s">
        <v>332</v>
      </c>
      <c r="S367" s="41">
        <v>0</v>
      </c>
    </row>
    <row r="368" spans="1:20" ht="63.75" customHeight="1">
      <c r="A368" s="25">
        <v>189</v>
      </c>
      <c r="B368" s="39" t="s">
        <v>817</v>
      </c>
      <c r="C368" s="41" t="s">
        <v>26</v>
      </c>
      <c r="D368" s="43" t="s">
        <v>1074</v>
      </c>
      <c r="E368" s="105" t="s">
        <v>711</v>
      </c>
      <c r="F368" s="105" t="s">
        <v>711</v>
      </c>
      <c r="G368" s="105" t="s">
        <v>1075</v>
      </c>
      <c r="H368" s="105" t="s">
        <v>1075</v>
      </c>
      <c r="I368" s="43" t="s">
        <v>1076</v>
      </c>
      <c r="J368" s="43" t="s">
        <v>1076</v>
      </c>
      <c r="K368" s="26" t="s">
        <v>320</v>
      </c>
      <c r="L368" s="24" t="s">
        <v>334</v>
      </c>
      <c r="M368" s="106">
        <v>3</v>
      </c>
      <c r="N368" s="101">
        <v>7745.54</v>
      </c>
      <c r="O368" s="101">
        <f t="shared" ref="O368:O431" si="12">M368*N368</f>
        <v>23236.62</v>
      </c>
      <c r="P368" s="30" t="s">
        <v>15</v>
      </c>
      <c r="Q368" s="46" t="s">
        <v>331</v>
      </c>
      <c r="R368" s="30" t="s">
        <v>332</v>
      </c>
      <c r="S368" s="41">
        <v>0</v>
      </c>
    </row>
    <row r="369" spans="1:21" ht="63.75" customHeight="1">
      <c r="A369" s="25">
        <v>190</v>
      </c>
      <c r="B369" s="39" t="s">
        <v>817</v>
      </c>
      <c r="C369" s="41" t="s">
        <v>26</v>
      </c>
      <c r="D369" s="43" t="s">
        <v>1074</v>
      </c>
      <c r="E369" s="105" t="s">
        <v>711</v>
      </c>
      <c r="F369" s="105" t="s">
        <v>711</v>
      </c>
      <c r="G369" s="105" t="s">
        <v>1075</v>
      </c>
      <c r="H369" s="105" t="s">
        <v>1075</v>
      </c>
      <c r="I369" s="43" t="s">
        <v>1077</v>
      </c>
      <c r="J369" s="43" t="s">
        <v>1077</v>
      </c>
      <c r="K369" s="26" t="s">
        <v>320</v>
      </c>
      <c r="L369" s="24" t="s">
        <v>334</v>
      </c>
      <c r="M369" s="106">
        <v>1</v>
      </c>
      <c r="N369" s="101">
        <v>5531.25</v>
      </c>
      <c r="O369" s="101">
        <f t="shared" si="12"/>
        <v>5531.25</v>
      </c>
      <c r="P369" s="30" t="s">
        <v>15</v>
      </c>
      <c r="Q369" s="46" t="s">
        <v>331</v>
      </c>
      <c r="R369" s="30" t="s">
        <v>332</v>
      </c>
      <c r="S369" s="41">
        <v>0</v>
      </c>
    </row>
    <row r="370" spans="1:21" ht="63.75" customHeight="1">
      <c r="A370" s="25">
        <v>191</v>
      </c>
      <c r="B370" s="26" t="s">
        <v>52</v>
      </c>
      <c r="C370" s="26" t="s">
        <v>26</v>
      </c>
      <c r="D370" s="24" t="s">
        <v>789</v>
      </c>
      <c r="E370" s="24" t="s">
        <v>790</v>
      </c>
      <c r="F370" s="24" t="s">
        <v>790</v>
      </c>
      <c r="G370" s="24" t="s">
        <v>791</v>
      </c>
      <c r="H370" s="24" t="s">
        <v>791</v>
      </c>
      <c r="I370" s="26" t="s">
        <v>1111</v>
      </c>
      <c r="J370" s="26" t="s">
        <v>1111</v>
      </c>
      <c r="K370" s="26" t="s">
        <v>320</v>
      </c>
      <c r="L370" s="24" t="s">
        <v>334</v>
      </c>
      <c r="M370" s="49">
        <v>2</v>
      </c>
      <c r="N370" s="28">
        <v>3205.36</v>
      </c>
      <c r="O370" s="28">
        <f t="shared" si="12"/>
        <v>6410.72</v>
      </c>
      <c r="P370" s="26" t="s">
        <v>15</v>
      </c>
      <c r="Q370" s="29" t="s">
        <v>1112</v>
      </c>
      <c r="R370" s="79" t="s">
        <v>332</v>
      </c>
      <c r="S370" s="26">
        <v>0</v>
      </c>
    </row>
    <row r="371" spans="1:21" s="83" customFormat="1" ht="63.75" customHeight="1">
      <c r="A371" s="25">
        <v>192</v>
      </c>
      <c r="B371" s="26" t="s">
        <v>52</v>
      </c>
      <c r="C371" s="26" t="s">
        <v>26</v>
      </c>
      <c r="D371" s="24" t="s">
        <v>793</v>
      </c>
      <c r="E371" s="24" t="s">
        <v>790</v>
      </c>
      <c r="F371" s="24" t="s">
        <v>790</v>
      </c>
      <c r="G371" s="24" t="s">
        <v>893</v>
      </c>
      <c r="H371" s="24" t="s">
        <v>893</v>
      </c>
      <c r="I371" s="26" t="s">
        <v>1113</v>
      </c>
      <c r="J371" s="26" t="s">
        <v>1113</v>
      </c>
      <c r="K371" s="26" t="s">
        <v>320</v>
      </c>
      <c r="L371" s="24" t="s">
        <v>334</v>
      </c>
      <c r="M371" s="49">
        <v>2</v>
      </c>
      <c r="N371" s="56">
        <v>3205.36</v>
      </c>
      <c r="O371" s="28">
        <f t="shared" si="12"/>
        <v>6410.72</v>
      </c>
      <c r="P371" s="26" t="s">
        <v>15</v>
      </c>
      <c r="Q371" s="29" t="s">
        <v>343</v>
      </c>
      <c r="R371" s="79" t="s">
        <v>332</v>
      </c>
      <c r="S371" s="26">
        <v>0</v>
      </c>
    </row>
    <row r="372" spans="1:21" s="83" customFormat="1" ht="63.75" customHeight="1">
      <c r="A372" s="25">
        <v>193</v>
      </c>
      <c r="B372" s="24" t="s">
        <v>52</v>
      </c>
      <c r="C372" s="77" t="s">
        <v>26</v>
      </c>
      <c r="D372" s="26" t="s">
        <v>1114</v>
      </c>
      <c r="E372" s="26" t="s">
        <v>1115</v>
      </c>
      <c r="F372" s="26" t="s">
        <v>1115</v>
      </c>
      <c r="G372" s="26" t="s">
        <v>1116</v>
      </c>
      <c r="H372" s="26" t="s">
        <v>1116</v>
      </c>
      <c r="I372" s="26" t="s">
        <v>1117</v>
      </c>
      <c r="J372" s="26" t="s">
        <v>1117</v>
      </c>
      <c r="K372" s="26" t="s">
        <v>320</v>
      </c>
      <c r="L372" s="24" t="s">
        <v>335</v>
      </c>
      <c r="M372" s="27">
        <v>1</v>
      </c>
      <c r="N372" s="28">
        <v>40089.29</v>
      </c>
      <c r="O372" s="28">
        <f t="shared" si="12"/>
        <v>40089.29</v>
      </c>
      <c r="P372" s="26" t="s">
        <v>15</v>
      </c>
      <c r="Q372" s="29" t="s">
        <v>331</v>
      </c>
      <c r="R372" s="79" t="s">
        <v>332</v>
      </c>
      <c r="S372" s="77">
        <v>0</v>
      </c>
    </row>
    <row r="373" spans="1:21" s="83" customFormat="1" ht="63.75" customHeight="1">
      <c r="A373" s="25">
        <v>194</v>
      </c>
      <c r="B373" s="24" t="s">
        <v>52</v>
      </c>
      <c r="C373" s="111" t="s">
        <v>26</v>
      </c>
      <c r="D373" s="43" t="s">
        <v>1002</v>
      </c>
      <c r="E373" s="40" t="s">
        <v>1003</v>
      </c>
      <c r="F373" s="40" t="s">
        <v>1003</v>
      </c>
      <c r="G373" s="40" t="s">
        <v>1003</v>
      </c>
      <c r="H373" s="40" t="s">
        <v>1003</v>
      </c>
      <c r="I373" s="40" t="s">
        <v>1118</v>
      </c>
      <c r="J373" s="40" t="s">
        <v>1118</v>
      </c>
      <c r="K373" s="26" t="s">
        <v>320</v>
      </c>
      <c r="L373" s="24" t="s">
        <v>334</v>
      </c>
      <c r="M373" s="112">
        <v>19</v>
      </c>
      <c r="N373" s="113">
        <v>1607.14</v>
      </c>
      <c r="O373" s="28">
        <f t="shared" si="12"/>
        <v>30535.660000000003</v>
      </c>
      <c r="P373" s="26" t="s">
        <v>15</v>
      </c>
      <c r="Q373" s="29" t="s">
        <v>331</v>
      </c>
      <c r="R373" s="79" t="s">
        <v>402</v>
      </c>
      <c r="S373" s="77">
        <v>0</v>
      </c>
    </row>
    <row r="374" spans="1:21" s="83" customFormat="1" ht="63.75" customHeight="1">
      <c r="A374" s="25">
        <v>195</v>
      </c>
      <c r="B374" s="24" t="s">
        <v>52</v>
      </c>
      <c r="C374" s="77" t="s">
        <v>26</v>
      </c>
      <c r="D374" s="26" t="s">
        <v>1002</v>
      </c>
      <c r="E374" s="40" t="s">
        <v>1003</v>
      </c>
      <c r="F374" s="40" t="s">
        <v>1003</v>
      </c>
      <c r="G374" s="40" t="s">
        <v>1003</v>
      </c>
      <c r="H374" s="40" t="s">
        <v>1003</v>
      </c>
      <c r="I374" s="115" t="s">
        <v>1119</v>
      </c>
      <c r="J374" s="115" t="s">
        <v>1119</v>
      </c>
      <c r="K374" s="26" t="s">
        <v>320</v>
      </c>
      <c r="L374" s="24" t="s">
        <v>334</v>
      </c>
      <c r="M374" s="116">
        <v>17</v>
      </c>
      <c r="N374" s="113">
        <v>1607.14</v>
      </c>
      <c r="O374" s="28">
        <f t="shared" si="12"/>
        <v>27321.38</v>
      </c>
      <c r="P374" s="26" t="s">
        <v>15</v>
      </c>
      <c r="Q374" s="29" t="s">
        <v>331</v>
      </c>
      <c r="R374" s="79" t="s">
        <v>402</v>
      </c>
      <c r="S374" s="77">
        <v>0</v>
      </c>
      <c r="U374" s="114"/>
    </row>
    <row r="375" spans="1:21" s="83" customFormat="1" ht="63.75" customHeight="1">
      <c r="A375" s="25">
        <v>196</v>
      </c>
      <c r="B375" s="24" t="s">
        <v>52</v>
      </c>
      <c r="C375" s="77" t="s">
        <v>26</v>
      </c>
      <c r="D375" s="26" t="s">
        <v>1002</v>
      </c>
      <c r="E375" s="40" t="s">
        <v>1003</v>
      </c>
      <c r="F375" s="40" t="s">
        <v>1003</v>
      </c>
      <c r="G375" s="40" t="s">
        <v>1003</v>
      </c>
      <c r="H375" s="40" t="s">
        <v>1003</v>
      </c>
      <c r="I375" s="115" t="s">
        <v>1120</v>
      </c>
      <c r="J375" s="115" t="s">
        <v>1120</v>
      </c>
      <c r="K375" s="26" t="s">
        <v>320</v>
      </c>
      <c r="L375" s="24" t="s">
        <v>334</v>
      </c>
      <c r="M375" s="116">
        <v>2</v>
      </c>
      <c r="N375" s="113">
        <v>2232.14</v>
      </c>
      <c r="O375" s="28">
        <f t="shared" si="12"/>
        <v>4464.28</v>
      </c>
      <c r="P375" s="26" t="s">
        <v>15</v>
      </c>
      <c r="Q375" s="29" t="s">
        <v>331</v>
      </c>
      <c r="R375" s="79" t="s">
        <v>402</v>
      </c>
      <c r="S375" s="77">
        <v>0</v>
      </c>
    </row>
    <row r="376" spans="1:21" s="83" customFormat="1" ht="63.75" customHeight="1">
      <c r="A376" s="25">
        <v>197</v>
      </c>
      <c r="B376" s="24" t="s">
        <v>52</v>
      </c>
      <c r="C376" s="77" t="s">
        <v>26</v>
      </c>
      <c r="D376" s="26" t="s">
        <v>1002</v>
      </c>
      <c r="E376" s="40" t="s">
        <v>1003</v>
      </c>
      <c r="F376" s="40" t="s">
        <v>1003</v>
      </c>
      <c r="G376" s="40" t="s">
        <v>1003</v>
      </c>
      <c r="H376" s="40" t="s">
        <v>1003</v>
      </c>
      <c r="I376" s="115" t="s">
        <v>1121</v>
      </c>
      <c r="J376" s="115" t="s">
        <v>1121</v>
      </c>
      <c r="K376" s="26" t="s">
        <v>320</v>
      </c>
      <c r="L376" s="24" t="s">
        <v>334</v>
      </c>
      <c r="M376" s="116">
        <v>2</v>
      </c>
      <c r="N376" s="113">
        <v>2321.4299999999998</v>
      </c>
      <c r="O376" s="28">
        <f t="shared" si="12"/>
        <v>4642.8599999999997</v>
      </c>
      <c r="P376" s="26" t="s">
        <v>15</v>
      </c>
      <c r="Q376" s="29" t="s">
        <v>331</v>
      </c>
      <c r="R376" s="79" t="s">
        <v>402</v>
      </c>
      <c r="S376" s="77">
        <v>0</v>
      </c>
    </row>
    <row r="377" spans="1:21" s="83" customFormat="1" ht="63.75" customHeight="1">
      <c r="A377" s="25">
        <v>198</v>
      </c>
      <c r="B377" s="24" t="s">
        <v>52</v>
      </c>
      <c r="C377" s="77" t="s">
        <v>26</v>
      </c>
      <c r="D377" s="26" t="s">
        <v>1002</v>
      </c>
      <c r="E377" s="40" t="s">
        <v>1003</v>
      </c>
      <c r="F377" s="40" t="s">
        <v>1003</v>
      </c>
      <c r="G377" s="40" t="s">
        <v>1003</v>
      </c>
      <c r="H377" s="40" t="s">
        <v>1003</v>
      </c>
      <c r="I377" s="115" t="s">
        <v>1122</v>
      </c>
      <c r="J377" s="115" t="s">
        <v>1122</v>
      </c>
      <c r="K377" s="26" t="s">
        <v>320</v>
      </c>
      <c r="L377" s="24" t="s">
        <v>334</v>
      </c>
      <c r="M377" s="116">
        <v>2</v>
      </c>
      <c r="N377" s="113">
        <v>2232.14</v>
      </c>
      <c r="O377" s="28">
        <f t="shared" si="12"/>
        <v>4464.28</v>
      </c>
      <c r="P377" s="26" t="s">
        <v>15</v>
      </c>
      <c r="Q377" s="29" t="s">
        <v>331</v>
      </c>
      <c r="R377" s="79" t="s">
        <v>402</v>
      </c>
      <c r="S377" s="77">
        <v>0</v>
      </c>
    </row>
    <row r="378" spans="1:21" s="83" customFormat="1" ht="63.75" customHeight="1">
      <c r="A378" s="25">
        <v>199</v>
      </c>
      <c r="B378" s="24" t="s">
        <v>52</v>
      </c>
      <c r="C378" s="77" t="s">
        <v>26</v>
      </c>
      <c r="D378" s="33" t="s">
        <v>1123</v>
      </c>
      <c r="E378" s="33" t="s">
        <v>1124</v>
      </c>
      <c r="F378" s="33" t="s">
        <v>1124</v>
      </c>
      <c r="G378" s="33" t="s">
        <v>1125</v>
      </c>
      <c r="H378" s="33" t="s">
        <v>1125</v>
      </c>
      <c r="I378" s="115" t="s">
        <v>1126</v>
      </c>
      <c r="J378" s="115" t="s">
        <v>1126</v>
      </c>
      <c r="K378" s="26" t="s">
        <v>320</v>
      </c>
      <c r="L378" s="24" t="s">
        <v>334</v>
      </c>
      <c r="M378" s="116">
        <v>50</v>
      </c>
      <c r="N378" s="113">
        <v>580.36</v>
      </c>
      <c r="O378" s="28">
        <f t="shared" si="12"/>
        <v>29018</v>
      </c>
      <c r="P378" s="26" t="s">
        <v>15</v>
      </c>
      <c r="Q378" s="29" t="s">
        <v>331</v>
      </c>
      <c r="R378" s="79" t="s">
        <v>402</v>
      </c>
      <c r="S378" s="77">
        <v>0</v>
      </c>
    </row>
    <row r="379" spans="1:21" s="83" customFormat="1" ht="63.75" customHeight="1">
      <c r="A379" s="25">
        <v>200</v>
      </c>
      <c r="B379" s="24" t="s">
        <v>52</v>
      </c>
      <c r="C379" s="77" t="s">
        <v>26</v>
      </c>
      <c r="D379" s="33" t="s">
        <v>1127</v>
      </c>
      <c r="E379" s="33" t="s">
        <v>1128</v>
      </c>
      <c r="F379" s="33" t="s">
        <v>1128</v>
      </c>
      <c r="G379" s="33" t="s">
        <v>1129</v>
      </c>
      <c r="H379" s="33" t="s">
        <v>1129</v>
      </c>
      <c r="I379" s="115" t="s">
        <v>1130</v>
      </c>
      <c r="J379" s="115" t="s">
        <v>1130</v>
      </c>
      <c r="K379" s="26" t="s">
        <v>320</v>
      </c>
      <c r="L379" s="24" t="s">
        <v>334</v>
      </c>
      <c r="M379" s="116">
        <v>50</v>
      </c>
      <c r="N379" s="113">
        <v>89.29</v>
      </c>
      <c r="O379" s="28">
        <f t="shared" si="12"/>
        <v>4464.5</v>
      </c>
      <c r="P379" s="26" t="s">
        <v>15</v>
      </c>
      <c r="Q379" s="29" t="s">
        <v>331</v>
      </c>
      <c r="R379" s="79" t="s">
        <v>402</v>
      </c>
      <c r="S379" s="77">
        <v>0</v>
      </c>
    </row>
    <row r="380" spans="1:21" s="83" customFormat="1" ht="63.75" customHeight="1">
      <c r="A380" s="25">
        <v>201</v>
      </c>
      <c r="B380" s="24" t="s">
        <v>52</v>
      </c>
      <c r="C380" s="77" t="s">
        <v>26</v>
      </c>
      <c r="D380" s="24" t="s">
        <v>1131</v>
      </c>
      <c r="E380" s="24" t="s">
        <v>1124</v>
      </c>
      <c r="F380" s="24" t="s">
        <v>1124</v>
      </c>
      <c r="G380" s="24" t="s">
        <v>1132</v>
      </c>
      <c r="H380" s="24" t="s">
        <v>1132</v>
      </c>
      <c r="I380" s="115" t="s">
        <v>1133</v>
      </c>
      <c r="J380" s="115" t="s">
        <v>1133</v>
      </c>
      <c r="K380" s="26" t="s">
        <v>320</v>
      </c>
      <c r="L380" s="24" t="s">
        <v>334</v>
      </c>
      <c r="M380" s="116">
        <v>50</v>
      </c>
      <c r="N380" s="113">
        <v>89.29</v>
      </c>
      <c r="O380" s="28">
        <f t="shared" si="12"/>
        <v>4464.5</v>
      </c>
      <c r="P380" s="26" t="s">
        <v>15</v>
      </c>
      <c r="Q380" s="29" t="s">
        <v>331</v>
      </c>
      <c r="R380" s="79" t="s">
        <v>402</v>
      </c>
      <c r="S380" s="77">
        <v>0</v>
      </c>
    </row>
    <row r="381" spans="1:21" s="83" customFormat="1" ht="63.75" customHeight="1">
      <c r="A381" s="25">
        <v>202</v>
      </c>
      <c r="B381" s="24" t="s">
        <v>52</v>
      </c>
      <c r="C381" s="77" t="s">
        <v>26</v>
      </c>
      <c r="D381" s="33" t="s">
        <v>1134</v>
      </c>
      <c r="E381" s="33" t="s">
        <v>1135</v>
      </c>
      <c r="F381" s="33" t="s">
        <v>1135</v>
      </c>
      <c r="G381" s="33" t="s">
        <v>1136</v>
      </c>
      <c r="H381" s="33" t="s">
        <v>1136</v>
      </c>
      <c r="I381" s="115" t="s">
        <v>1137</v>
      </c>
      <c r="J381" s="115" t="s">
        <v>1137</v>
      </c>
      <c r="K381" s="26" t="s">
        <v>320</v>
      </c>
      <c r="L381" s="24" t="s">
        <v>334</v>
      </c>
      <c r="M381" s="116">
        <v>50</v>
      </c>
      <c r="N381" s="113">
        <v>53.57</v>
      </c>
      <c r="O381" s="28">
        <f t="shared" si="12"/>
        <v>2678.5</v>
      </c>
      <c r="P381" s="26" t="s">
        <v>15</v>
      </c>
      <c r="Q381" s="29" t="s">
        <v>331</v>
      </c>
      <c r="R381" s="79" t="s">
        <v>402</v>
      </c>
      <c r="S381" s="77">
        <v>0</v>
      </c>
    </row>
    <row r="382" spans="1:21" s="83" customFormat="1" ht="63.75" customHeight="1">
      <c r="A382" s="25">
        <v>203</v>
      </c>
      <c r="B382" s="24" t="s">
        <v>52</v>
      </c>
      <c r="C382" s="77" t="s">
        <v>26</v>
      </c>
      <c r="D382" s="33" t="s">
        <v>1134</v>
      </c>
      <c r="E382" s="33" t="s">
        <v>1135</v>
      </c>
      <c r="F382" s="33" t="s">
        <v>1135</v>
      </c>
      <c r="G382" s="33" t="s">
        <v>1136</v>
      </c>
      <c r="H382" s="33" t="s">
        <v>1136</v>
      </c>
      <c r="I382" s="115" t="s">
        <v>1138</v>
      </c>
      <c r="J382" s="115" t="s">
        <v>1138</v>
      </c>
      <c r="K382" s="26" t="s">
        <v>320</v>
      </c>
      <c r="L382" s="24" t="s">
        <v>334</v>
      </c>
      <c r="M382" s="116">
        <v>50</v>
      </c>
      <c r="N382" s="113">
        <v>89.29</v>
      </c>
      <c r="O382" s="28">
        <f t="shared" si="12"/>
        <v>4464.5</v>
      </c>
      <c r="P382" s="26" t="s">
        <v>15</v>
      </c>
      <c r="Q382" s="29" t="s">
        <v>331</v>
      </c>
      <c r="R382" s="79" t="s">
        <v>402</v>
      </c>
      <c r="S382" s="77">
        <v>0</v>
      </c>
    </row>
    <row r="383" spans="1:21" s="83" customFormat="1" ht="63.75" customHeight="1">
      <c r="A383" s="25">
        <v>204</v>
      </c>
      <c r="B383" s="24" t="s">
        <v>52</v>
      </c>
      <c r="C383" s="77" t="s">
        <v>26</v>
      </c>
      <c r="D383" s="33" t="s">
        <v>1139</v>
      </c>
      <c r="E383" s="33" t="s">
        <v>1140</v>
      </c>
      <c r="F383" s="33" t="s">
        <v>1140</v>
      </c>
      <c r="G383" s="33" t="s">
        <v>1141</v>
      </c>
      <c r="H383" s="33" t="s">
        <v>1141</v>
      </c>
      <c r="I383" s="115" t="s">
        <v>1142</v>
      </c>
      <c r="J383" s="115" t="s">
        <v>1142</v>
      </c>
      <c r="K383" s="26" t="s">
        <v>320</v>
      </c>
      <c r="L383" s="24" t="s">
        <v>334</v>
      </c>
      <c r="M383" s="116">
        <f>22+82</f>
        <v>104</v>
      </c>
      <c r="N383" s="113">
        <v>803.57</v>
      </c>
      <c r="O383" s="28">
        <f t="shared" si="12"/>
        <v>83571.28</v>
      </c>
      <c r="P383" s="26" t="s">
        <v>15</v>
      </c>
      <c r="Q383" s="29" t="s">
        <v>331</v>
      </c>
      <c r="R383" s="79" t="s">
        <v>402</v>
      </c>
      <c r="S383" s="77">
        <v>0</v>
      </c>
    </row>
    <row r="384" spans="1:21" s="83" customFormat="1" ht="63.75" customHeight="1">
      <c r="A384" s="25">
        <v>205</v>
      </c>
      <c r="B384" s="24" t="s">
        <v>52</v>
      </c>
      <c r="C384" s="77" t="s">
        <v>26</v>
      </c>
      <c r="D384" s="33" t="s">
        <v>1139</v>
      </c>
      <c r="E384" s="33" t="s">
        <v>1140</v>
      </c>
      <c r="F384" s="33" t="s">
        <v>1140</v>
      </c>
      <c r="G384" s="33" t="s">
        <v>1141</v>
      </c>
      <c r="H384" s="33" t="s">
        <v>1141</v>
      </c>
      <c r="I384" s="115" t="s">
        <v>1143</v>
      </c>
      <c r="J384" s="115" t="s">
        <v>1143</v>
      </c>
      <c r="K384" s="26" t="s">
        <v>320</v>
      </c>
      <c r="L384" s="24" t="s">
        <v>334</v>
      </c>
      <c r="M384" s="116">
        <f>22+82</f>
        <v>104</v>
      </c>
      <c r="N384" s="113">
        <v>2142.86</v>
      </c>
      <c r="O384" s="28">
        <f t="shared" si="12"/>
        <v>222857.44</v>
      </c>
      <c r="P384" s="26" t="s">
        <v>15</v>
      </c>
      <c r="Q384" s="29" t="s">
        <v>331</v>
      </c>
      <c r="R384" s="79" t="s">
        <v>402</v>
      </c>
      <c r="S384" s="77">
        <v>0</v>
      </c>
    </row>
    <row r="385" spans="1:19" s="83" customFormat="1" ht="63.75" customHeight="1">
      <c r="A385" s="25">
        <v>206</v>
      </c>
      <c r="B385" s="24" t="s">
        <v>52</v>
      </c>
      <c r="C385" s="77" t="s">
        <v>26</v>
      </c>
      <c r="D385" s="33" t="s">
        <v>1139</v>
      </c>
      <c r="E385" s="33" t="s">
        <v>1140</v>
      </c>
      <c r="F385" s="33" t="s">
        <v>1140</v>
      </c>
      <c r="G385" s="33" t="s">
        <v>1141</v>
      </c>
      <c r="H385" s="33" t="s">
        <v>1141</v>
      </c>
      <c r="I385" s="115" t="s">
        <v>1144</v>
      </c>
      <c r="J385" s="115" t="s">
        <v>1144</v>
      </c>
      <c r="K385" s="26" t="s">
        <v>320</v>
      </c>
      <c r="L385" s="24" t="s">
        <v>334</v>
      </c>
      <c r="M385" s="116">
        <f>22+82</f>
        <v>104</v>
      </c>
      <c r="N385" s="113">
        <v>535.71</v>
      </c>
      <c r="O385" s="28">
        <f t="shared" si="12"/>
        <v>55713.840000000004</v>
      </c>
      <c r="P385" s="26" t="s">
        <v>15</v>
      </c>
      <c r="Q385" s="29" t="s">
        <v>331</v>
      </c>
      <c r="R385" s="79" t="s">
        <v>402</v>
      </c>
      <c r="S385" s="77">
        <v>0</v>
      </c>
    </row>
    <row r="386" spans="1:19" s="83" customFormat="1" ht="63.75" customHeight="1">
      <c r="A386" s="25">
        <v>207</v>
      </c>
      <c r="B386" s="24" t="s">
        <v>52</v>
      </c>
      <c r="C386" s="77" t="s">
        <v>26</v>
      </c>
      <c r="D386" s="33" t="s">
        <v>1139</v>
      </c>
      <c r="E386" s="33" t="s">
        <v>1140</v>
      </c>
      <c r="F386" s="33" t="s">
        <v>1140</v>
      </c>
      <c r="G386" s="33" t="s">
        <v>1141</v>
      </c>
      <c r="H386" s="33" t="s">
        <v>1141</v>
      </c>
      <c r="I386" s="115" t="s">
        <v>1145</v>
      </c>
      <c r="J386" s="115" t="s">
        <v>1145</v>
      </c>
      <c r="K386" s="26" t="s">
        <v>320</v>
      </c>
      <c r="L386" s="24" t="s">
        <v>334</v>
      </c>
      <c r="M386" s="116">
        <f>22+82</f>
        <v>104</v>
      </c>
      <c r="N386" s="113">
        <v>2232.14</v>
      </c>
      <c r="O386" s="28">
        <f t="shared" si="12"/>
        <v>232142.56</v>
      </c>
      <c r="P386" s="26" t="s">
        <v>15</v>
      </c>
      <c r="Q386" s="29" t="s">
        <v>331</v>
      </c>
      <c r="R386" s="79" t="s">
        <v>402</v>
      </c>
      <c r="S386" s="77">
        <v>0</v>
      </c>
    </row>
    <row r="387" spans="1:19" s="83" customFormat="1" ht="63.75" customHeight="1">
      <c r="A387" s="25">
        <v>208</v>
      </c>
      <c r="B387" s="24" t="s">
        <v>52</v>
      </c>
      <c r="C387" s="77" t="s">
        <v>26</v>
      </c>
      <c r="D387" s="33" t="s">
        <v>1146</v>
      </c>
      <c r="E387" s="33" t="s">
        <v>1147</v>
      </c>
      <c r="F387" s="33" t="s">
        <v>1147</v>
      </c>
      <c r="G387" s="33" t="s">
        <v>1147</v>
      </c>
      <c r="H387" s="33" t="s">
        <v>1147</v>
      </c>
      <c r="I387" s="115" t="s">
        <v>1148</v>
      </c>
      <c r="J387" s="115" t="s">
        <v>1148</v>
      </c>
      <c r="K387" s="26" t="s">
        <v>320</v>
      </c>
      <c r="L387" s="117" t="s">
        <v>345</v>
      </c>
      <c r="M387" s="116">
        <v>19</v>
      </c>
      <c r="N387" s="113">
        <v>1785.71</v>
      </c>
      <c r="O387" s="28">
        <f t="shared" si="12"/>
        <v>33928.49</v>
      </c>
      <c r="P387" s="26" t="s">
        <v>15</v>
      </c>
      <c r="Q387" s="29" t="s">
        <v>331</v>
      </c>
      <c r="R387" s="79" t="s">
        <v>402</v>
      </c>
      <c r="S387" s="77">
        <v>0</v>
      </c>
    </row>
    <row r="388" spans="1:19" s="83" customFormat="1" ht="63.75" customHeight="1">
      <c r="A388" s="25">
        <v>209</v>
      </c>
      <c r="B388" s="24" t="s">
        <v>52</v>
      </c>
      <c r="C388" s="77" t="s">
        <v>26</v>
      </c>
      <c r="D388" s="26" t="s">
        <v>1149</v>
      </c>
      <c r="E388" s="26" t="s">
        <v>1150</v>
      </c>
      <c r="F388" s="26" t="s">
        <v>1150</v>
      </c>
      <c r="G388" s="26" t="s">
        <v>1151</v>
      </c>
      <c r="H388" s="26" t="s">
        <v>1151</v>
      </c>
      <c r="I388" s="115" t="s">
        <v>1152</v>
      </c>
      <c r="J388" s="115" t="s">
        <v>1152</v>
      </c>
      <c r="K388" s="26" t="s">
        <v>320</v>
      </c>
      <c r="L388" s="117" t="s">
        <v>1153</v>
      </c>
      <c r="M388" s="116">
        <v>500</v>
      </c>
      <c r="N388" s="113">
        <v>455.36</v>
      </c>
      <c r="O388" s="28">
        <f t="shared" si="12"/>
        <v>227680</v>
      </c>
      <c r="P388" s="26" t="s">
        <v>15</v>
      </c>
      <c r="Q388" s="29" t="s">
        <v>331</v>
      </c>
      <c r="R388" s="79" t="s">
        <v>402</v>
      </c>
      <c r="S388" s="77">
        <v>0</v>
      </c>
    </row>
    <row r="389" spans="1:19" s="83" customFormat="1" ht="63.75" customHeight="1">
      <c r="A389" s="25">
        <v>210</v>
      </c>
      <c r="B389" s="24" t="s">
        <v>52</v>
      </c>
      <c r="C389" s="77" t="s">
        <v>26</v>
      </c>
      <c r="D389" s="33" t="s">
        <v>994</v>
      </c>
      <c r="E389" s="33" t="s">
        <v>995</v>
      </c>
      <c r="F389" s="33" t="s">
        <v>995</v>
      </c>
      <c r="G389" s="33" t="s">
        <v>996</v>
      </c>
      <c r="H389" s="33" t="s">
        <v>996</v>
      </c>
      <c r="I389" s="115" t="s">
        <v>1154</v>
      </c>
      <c r="J389" s="115" t="s">
        <v>1154</v>
      </c>
      <c r="K389" s="26" t="s">
        <v>320</v>
      </c>
      <c r="L389" s="117" t="s">
        <v>1153</v>
      </c>
      <c r="M389" s="116">
        <f>210+780+120</f>
        <v>1110</v>
      </c>
      <c r="N389" s="113">
        <v>937.5</v>
      </c>
      <c r="O389" s="28">
        <f t="shared" si="12"/>
        <v>1040625</v>
      </c>
      <c r="P389" s="26" t="s">
        <v>15</v>
      </c>
      <c r="Q389" s="29" t="s">
        <v>331</v>
      </c>
      <c r="R389" s="79" t="s">
        <v>402</v>
      </c>
      <c r="S389" s="77">
        <v>0</v>
      </c>
    </row>
    <row r="390" spans="1:19" s="83" customFormat="1" ht="63.75" customHeight="1">
      <c r="A390" s="25">
        <v>211</v>
      </c>
      <c r="B390" s="24" t="s">
        <v>52</v>
      </c>
      <c r="C390" s="77" t="s">
        <v>26</v>
      </c>
      <c r="D390" s="33" t="s">
        <v>1155</v>
      </c>
      <c r="E390" s="33" t="s">
        <v>995</v>
      </c>
      <c r="F390" s="33" t="s">
        <v>995</v>
      </c>
      <c r="G390" s="33" t="s">
        <v>1156</v>
      </c>
      <c r="H390" s="33" t="s">
        <v>1156</v>
      </c>
      <c r="I390" s="115" t="s">
        <v>1157</v>
      </c>
      <c r="J390" s="115" t="s">
        <v>1157</v>
      </c>
      <c r="K390" s="26" t="s">
        <v>320</v>
      </c>
      <c r="L390" s="117" t="s">
        <v>1153</v>
      </c>
      <c r="M390" s="116">
        <f>220+820</f>
        <v>1040</v>
      </c>
      <c r="N390" s="113">
        <v>647.32000000000005</v>
      </c>
      <c r="O390" s="28">
        <f t="shared" si="12"/>
        <v>673212.8</v>
      </c>
      <c r="P390" s="26" t="s">
        <v>15</v>
      </c>
      <c r="Q390" s="29" t="s">
        <v>331</v>
      </c>
      <c r="R390" s="79" t="s">
        <v>402</v>
      </c>
      <c r="S390" s="77">
        <v>0</v>
      </c>
    </row>
    <row r="391" spans="1:19" s="83" customFormat="1" ht="63.75" customHeight="1">
      <c r="A391" s="25">
        <v>212</v>
      </c>
      <c r="B391" s="24" t="s">
        <v>52</v>
      </c>
      <c r="C391" s="77" t="s">
        <v>26</v>
      </c>
      <c r="D391" s="26" t="s">
        <v>1158</v>
      </c>
      <c r="E391" s="26" t="s">
        <v>1159</v>
      </c>
      <c r="F391" s="26" t="s">
        <v>1159</v>
      </c>
      <c r="G391" s="26" t="s">
        <v>1160</v>
      </c>
      <c r="H391" s="26" t="s">
        <v>1160</v>
      </c>
      <c r="I391" s="115" t="s">
        <v>1161</v>
      </c>
      <c r="J391" s="115" t="s">
        <v>1161</v>
      </c>
      <c r="K391" s="26" t="s">
        <v>320</v>
      </c>
      <c r="L391" s="24" t="s">
        <v>334</v>
      </c>
      <c r="M391" s="116">
        <v>32</v>
      </c>
      <c r="N391" s="113">
        <v>625</v>
      </c>
      <c r="O391" s="28">
        <f t="shared" si="12"/>
        <v>20000</v>
      </c>
      <c r="P391" s="26" t="s">
        <v>15</v>
      </c>
      <c r="Q391" s="29" t="s">
        <v>331</v>
      </c>
      <c r="R391" s="79" t="s">
        <v>402</v>
      </c>
      <c r="S391" s="77">
        <v>0</v>
      </c>
    </row>
    <row r="392" spans="1:19" s="83" customFormat="1" ht="63.75" customHeight="1">
      <c r="A392" s="25">
        <v>213</v>
      </c>
      <c r="B392" s="24" t="s">
        <v>52</v>
      </c>
      <c r="C392" s="77" t="s">
        <v>26</v>
      </c>
      <c r="D392" s="43" t="s">
        <v>1162</v>
      </c>
      <c r="E392" s="43" t="s">
        <v>1163</v>
      </c>
      <c r="F392" s="43" t="s">
        <v>1163</v>
      </c>
      <c r="G392" s="43" t="s">
        <v>1164</v>
      </c>
      <c r="H392" s="43" t="s">
        <v>1164</v>
      </c>
      <c r="I392" s="115" t="s">
        <v>1165</v>
      </c>
      <c r="J392" s="115" t="s">
        <v>1165</v>
      </c>
      <c r="K392" s="26" t="s">
        <v>320</v>
      </c>
      <c r="L392" s="117" t="s">
        <v>345</v>
      </c>
      <c r="M392" s="116">
        <v>5</v>
      </c>
      <c r="N392" s="113">
        <v>3482.14</v>
      </c>
      <c r="O392" s="28">
        <f t="shared" si="12"/>
        <v>17410.7</v>
      </c>
      <c r="P392" s="26" t="s">
        <v>15</v>
      </c>
      <c r="Q392" s="29" t="s">
        <v>331</v>
      </c>
      <c r="R392" s="79" t="s">
        <v>402</v>
      </c>
      <c r="S392" s="77">
        <v>0</v>
      </c>
    </row>
    <row r="393" spans="1:19" s="83" customFormat="1" ht="63.75" customHeight="1">
      <c r="A393" s="25">
        <v>214</v>
      </c>
      <c r="B393" s="24" t="s">
        <v>52</v>
      </c>
      <c r="C393" s="77" t="s">
        <v>26</v>
      </c>
      <c r="D393" s="26" t="s">
        <v>1166</v>
      </c>
      <c r="E393" s="26" t="s">
        <v>1167</v>
      </c>
      <c r="F393" s="26" t="s">
        <v>1167</v>
      </c>
      <c r="G393" s="26" t="s">
        <v>1168</v>
      </c>
      <c r="H393" s="26" t="s">
        <v>1168</v>
      </c>
      <c r="I393" s="115" t="s">
        <v>1169</v>
      </c>
      <c r="J393" s="115" t="s">
        <v>1169</v>
      </c>
      <c r="K393" s="26" t="s">
        <v>320</v>
      </c>
      <c r="L393" s="24" t="s">
        <v>334</v>
      </c>
      <c r="M393" s="116">
        <v>67</v>
      </c>
      <c r="N393" s="113">
        <v>2053.5700000000002</v>
      </c>
      <c r="O393" s="28">
        <f t="shared" si="12"/>
        <v>137589.19</v>
      </c>
      <c r="P393" s="26" t="s">
        <v>15</v>
      </c>
      <c r="Q393" s="29" t="s">
        <v>331</v>
      </c>
      <c r="R393" s="79" t="s">
        <v>402</v>
      </c>
      <c r="S393" s="77">
        <v>0</v>
      </c>
    </row>
    <row r="394" spans="1:19" s="83" customFormat="1" ht="63.75" customHeight="1">
      <c r="A394" s="25">
        <v>215</v>
      </c>
      <c r="B394" s="24" t="s">
        <v>52</v>
      </c>
      <c r="C394" s="77" t="s">
        <v>26</v>
      </c>
      <c r="D394" s="26" t="s">
        <v>1170</v>
      </c>
      <c r="E394" s="26" t="s">
        <v>1171</v>
      </c>
      <c r="F394" s="26" t="s">
        <v>1171</v>
      </c>
      <c r="G394" s="26" t="s">
        <v>1172</v>
      </c>
      <c r="H394" s="26" t="s">
        <v>1172</v>
      </c>
      <c r="I394" s="115" t="s">
        <v>1173</v>
      </c>
      <c r="J394" s="115" t="s">
        <v>1173</v>
      </c>
      <c r="K394" s="26" t="s">
        <v>320</v>
      </c>
      <c r="L394" s="117" t="s">
        <v>345</v>
      </c>
      <c r="M394" s="116">
        <v>16</v>
      </c>
      <c r="N394" s="113">
        <v>2142.86</v>
      </c>
      <c r="O394" s="28">
        <f t="shared" si="12"/>
        <v>34285.760000000002</v>
      </c>
      <c r="P394" s="26" t="s">
        <v>15</v>
      </c>
      <c r="Q394" s="29" t="s">
        <v>331</v>
      </c>
      <c r="R394" s="79" t="s">
        <v>402</v>
      </c>
      <c r="S394" s="77">
        <v>0</v>
      </c>
    </row>
    <row r="395" spans="1:19" s="83" customFormat="1" ht="63.75" customHeight="1">
      <c r="A395" s="25">
        <v>216</v>
      </c>
      <c r="B395" s="24" t="s">
        <v>52</v>
      </c>
      <c r="C395" s="77" t="s">
        <v>26</v>
      </c>
      <c r="D395" s="26" t="s">
        <v>1170</v>
      </c>
      <c r="E395" s="26" t="s">
        <v>1171</v>
      </c>
      <c r="F395" s="26" t="s">
        <v>1171</v>
      </c>
      <c r="G395" s="26" t="s">
        <v>1172</v>
      </c>
      <c r="H395" s="26" t="s">
        <v>1172</v>
      </c>
      <c r="I395" s="115" t="s">
        <v>1174</v>
      </c>
      <c r="J395" s="115" t="s">
        <v>1174</v>
      </c>
      <c r="K395" s="26" t="s">
        <v>320</v>
      </c>
      <c r="L395" s="117" t="s">
        <v>345</v>
      </c>
      <c r="M395" s="116">
        <v>17</v>
      </c>
      <c r="N395" s="113">
        <v>5803.57</v>
      </c>
      <c r="O395" s="28">
        <f t="shared" si="12"/>
        <v>98660.69</v>
      </c>
      <c r="P395" s="26" t="s">
        <v>15</v>
      </c>
      <c r="Q395" s="29" t="s">
        <v>331</v>
      </c>
      <c r="R395" s="79" t="s">
        <v>402</v>
      </c>
      <c r="S395" s="77">
        <v>0</v>
      </c>
    </row>
    <row r="396" spans="1:19" s="83" customFormat="1" ht="63.75" customHeight="1">
      <c r="A396" s="25">
        <v>217</v>
      </c>
      <c r="B396" s="24" t="s">
        <v>52</v>
      </c>
      <c r="C396" s="77" t="s">
        <v>26</v>
      </c>
      <c r="D396" s="26" t="s">
        <v>1175</v>
      </c>
      <c r="E396" s="26" t="s">
        <v>1176</v>
      </c>
      <c r="F396" s="26" t="s">
        <v>1176</v>
      </c>
      <c r="G396" s="26" t="s">
        <v>1177</v>
      </c>
      <c r="H396" s="26" t="s">
        <v>1177</v>
      </c>
      <c r="I396" s="115" t="s">
        <v>1178</v>
      </c>
      <c r="J396" s="115" t="s">
        <v>1178</v>
      </c>
      <c r="K396" s="26" t="s">
        <v>320</v>
      </c>
      <c r="L396" s="24" t="s">
        <v>334</v>
      </c>
      <c r="M396" s="116">
        <v>8</v>
      </c>
      <c r="N396" s="113">
        <v>25000</v>
      </c>
      <c r="O396" s="28">
        <f t="shared" si="12"/>
        <v>200000</v>
      </c>
      <c r="P396" s="26" t="s">
        <v>15</v>
      </c>
      <c r="Q396" s="29" t="s">
        <v>331</v>
      </c>
      <c r="R396" s="79" t="s">
        <v>402</v>
      </c>
      <c r="S396" s="77">
        <v>0</v>
      </c>
    </row>
    <row r="397" spans="1:19" s="83" customFormat="1" ht="63.75" customHeight="1">
      <c r="A397" s="25">
        <v>218</v>
      </c>
      <c r="B397" s="24" t="s">
        <v>52</v>
      </c>
      <c r="C397" s="77" t="s">
        <v>26</v>
      </c>
      <c r="D397" s="26" t="s">
        <v>1175</v>
      </c>
      <c r="E397" s="26" t="s">
        <v>1176</v>
      </c>
      <c r="F397" s="26" t="s">
        <v>1176</v>
      </c>
      <c r="G397" s="26" t="s">
        <v>1177</v>
      </c>
      <c r="H397" s="26" t="s">
        <v>1177</v>
      </c>
      <c r="I397" s="115" t="s">
        <v>1179</v>
      </c>
      <c r="J397" s="115" t="s">
        <v>1179</v>
      </c>
      <c r="K397" s="26" t="s">
        <v>320</v>
      </c>
      <c r="L397" s="24" t="s">
        <v>334</v>
      </c>
      <c r="M397" s="116">
        <v>2</v>
      </c>
      <c r="N397" s="113">
        <v>62053.57</v>
      </c>
      <c r="O397" s="28">
        <f t="shared" si="12"/>
        <v>124107.14</v>
      </c>
      <c r="P397" s="26" t="s">
        <v>15</v>
      </c>
      <c r="Q397" s="29" t="s">
        <v>331</v>
      </c>
      <c r="R397" s="79" t="s">
        <v>402</v>
      </c>
      <c r="S397" s="77">
        <v>0</v>
      </c>
    </row>
    <row r="398" spans="1:19" s="83" customFormat="1" ht="63.75" customHeight="1">
      <c r="A398" s="25">
        <v>219</v>
      </c>
      <c r="B398" s="24" t="s">
        <v>52</v>
      </c>
      <c r="C398" s="77" t="s">
        <v>26</v>
      </c>
      <c r="D398" s="26" t="s">
        <v>1180</v>
      </c>
      <c r="E398" s="26" t="s">
        <v>1181</v>
      </c>
      <c r="F398" s="26" t="s">
        <v>1181</v>
      </c>
      <c r="G398" s="26" t="s">
        <v>1164</v>
      </c>
      <c r="H398" s="26" t="s">
        <v>1164</v>
      </c>
      <c r="I398" s="115" t="s">
        <v>1182</v>
      </c>
      <c r="J398" s="115" t="s">
        <v>1182</v>
      </c>
      <c r="K398" s="26" t="s">
        <v>320</v>
      </c>
      <c r="L398" s="24" t="s">
        <v>334</v>
      </c>
      <c r="M398" s="116">
        <v>72</v>
      </c>
      <c r="N398" s="113">
        <v>401.79</v>
      </c>
      <c r="O398" s="28">
        <f t="shared" si="12"/>
        <v>28928.880000000001</v>
      </c>
      <c r="P398" s="26" t="s">
        <v>15</v>
      </c>
      <c r="Q398" s="29" t="s">
        <v>331</v>
      </c>
      <c r="R398" s="79" t="s">
        <v>402</v>
      </c>
      <c r="S398" s="77">
        <v>0</v>
      </c>
    </row>
    <row r="399" spans="1:19" s="83" customFormat="1" ht="63.75" customHeight="1">
      <c r="A399" s="25">
        <v>220</v>
      </c>
      <c r="B399" s="24" t="s">
        <v>52</v>
      </c>
      <c r="C399" s="77" t="s">
        <v>26</v>
      </c>
      <c r="D399" s="24" t="s">
        <v>1183</v>
      </c>
      <c r="E399" s="24" t="s">
        <v>1184</v>
      </c>
      <c r="F399" s="24" t="s">
        <v>1184</v>
      </c>
      <c r="G399" s="24" t="s">
        <v>1185</v>
      </c>
      <c r="H399" s="24" t="s">
        <v>1185</v>
      </c>
      <c r="I399" s="115" t="s">
        <v>1186</v>
      </c>
      <c r="J399" s="115" t="s">
        <v>1186</v>
      </c>
      <c r="K399" s="26" t="s">
        <v>320</v>
      </c>
      <c r="L399" s="117" t="s">
        <v>345</v>
      </c>
      <c r="M399" s="116">
        <v>21</v>
      </c>
      <c r="N399" s="113">
        <v>1964.29</v>
      </c>
      <c r="O399" s="28">
        <f t="shared" si="12"/>
        <v>41250.089999999997</v>
      </c>
      <c r="P399" s="26" t="s">
        <v>15</v>
      </c>
      <c r="Q399" s="29" t="s">
        <v>331</v>
      </c>
      <c r="R399" s="79" t="s">
        <v>402</v>
      </c>
      <c r="S399" s="77">
        <v>0</v>
      </c>
    </row>
    <row r="400" spans="1:19" s="83" customFormat="1" ht="63.75" customHeight="1">
      <c r="A400" s="25">
        <v>221</v>
      </c>
      <c r="B400" s="24" t="s">
        <v>52</v>
      </c>
      <c r="C400" s="77" t="s">
        <v>26</v>
      </c>
      <c r="D400" s="33" t="s">
        <v>1187</v>
      </c>
      <c r="E400" s="33" t="s">
        <v>1188</v>
      </c>
      <c r="F400" s="33" t="s">
        <v>1188</v>
      </c>
      <c r="G400" s="33" t="s">
        <v>1189</v>
      </c>
      <c r="H400" s="33" t="s">
        <v>1189</v>
      </c>
      <c r="I400" s="118" t="s">
        <v>1190</v>
      </c>
      <c r="J400" s="118" t="s">
        <v>1190</v>
      </c>
      <c r="K400" s="26" t="s">
        <v>320</v>
      </c>
      <c r="L400" s="24" t="s">
        <v>334</v>
      </c>
      <c r="M400" s="119">
        <v>16</v>
      </c>
      <c r="N400" s="113">
        <f>2280/1.12</f>
        <v>2035.7142857142856</v>
      </c>
      <c r="O400" s="28">
        <f t="shared" si="12"/>
        <v>32571.428571428569</v>
      </c>
      <c r="P400" s="26" t="s">
        <v>15</v>
      </c>
      <c r="Q400" s="29" t="s">
        <v>331</v>
      </c>
      <c r="R400" s="79" t="s">
        <v>402</v>
      </c>
      <c r="S400" s="77">
        <v>0</v>
      </c>
    </row>
    <row r="401" spans="1:19" s="83" customFormat="1" ht="63.75" customHeight="1">
      <c r="A401" s="25">
        <v>222</v>
      </c>
      <c r="B401" s="24" t="s">
        <v>52</v>
      </c>
      <c r="C401" s="77" t="s">
        <v>26</v>
      </c>
      <c r="D401" s="26" t="s">
        <v>1191</v>
      </c>
      <c r="E401" s="26" t="s">
        <v>1192</v>
      </c>
      <c r="F401" s="26" t="s">
        <v>1192</v>
      </c>
      <c r="G401" s="26" t="s">
        <v>1193</v>
      </c>
      <c r="H401" s="26" t="s">
        <v>1193</v>
      </c>
      <c r="I401" s="118" t="s">
        <v>1194</v>
      </c>
      <c r="J401" s="118" t="s">
        <v>1194</v>
      </c>
      <c r="K401" s="26" t="s">
        <v>320</v>
      </c>
      <c r="L401" s="24" t="s">
        <v>334</v>
      </c>
      <c r="M401" s="119">
        <v>4</v>
      </c>
      <c r="N401" s="113">
        <v>7857.14</v>
      </c>
      <c r="O401" s="28">
        <f t="shared" si="12"/>
        <v>31428.560000000001</v>
      </c>
      <c r="P401" s="26" t="s">
        <v>15</v>
      </c>
      <c r="Q401" s="29" t="s">
        <v>331</v>
      </c>
      <c r="R401" s="79" t="s">
        <v>402</v>
      </c>
      <c r="S401" s="77">
        <v>0</v>
      </c>
    </row>
    <row r="402" spans="1:19" s="83" customFormat="1" ht="63.75" customHeight="1">
      <c r="A402" s="25">
        <v>223</v>
      </c>
      <c r="B402" s="24" t="s">
        <v>52</v>
      </c>
      <c r="C402" s="77" t="s">
        <v>26</v>
      </c>
      <c r="D402" s="26" t="s">
        <v>1191</v>
      </c>
      <c r="E402" s="26" t="s">
        <v>1192</v>
      </c>
      <c r="F402" s="26" t="s">
        <v>1192</v>
      </c>
      <c r="G402" s="26" t="s">
        <v>1193</v>
      </c>
      <c r="H402" s="26" t="s">
        <v>1193</v>
      </c>
      <c r="I402" s="118" t="s">
        <v>1195</v>
      </c>
      <c r="J402" s="118" t="s">
        <v>1195</v>
      </c>
      <c r="K402" s="26" t="s">
        <v>320</v>
      </c>
      <c r="L402" s="24" t="s">
        <v>334</v>
      </c>
      <c r="M402" s="119">
        <v>4</v>
      </c>
      <c r="N402" s="113">
        <v>7857.14</v>
      </c>
      <c r="O402" s="28">
        <f t="shared" si="12"/>
        <v>31428.560000000001</v>
      </c>
      <c r="P402" s="26" t="s">
        <v>15</v>
      </c>
      <c r="Q402" s="29" t="s">
        <v>331</v>
      </c>
      <c r="R402" s="79" t="s">
        <v>402</v>
      </c>
      <c r="S402" s="77">
        <v>0</v>
      </c>
    </row>
    <row r="403" spans="1:19" s="83" customFormat="1" ht="63.75" customHeight="1">
      <c r="A403" s="25">
        <v>224</v>
      </c>
      <c r="B403" s="24" t="s">
        <v>52</v>
      </c>
      <c r="C403" s="77" t="s">
        <v>26</v>
      </c>
      <c r="D403" s="33" t="s">
        <v>1196</v>
      </c>
      <c r="E403" s="26" t="s">
        <v>1197</v>
      </c>
      <c r="F403" s="26" t="s">
        <v>1197</v>
      </c>
      <c r="G403" s="33" t="s">
        <v>1198</v>
      </c>
      <c r="H403" s="33" t="s">
        <v>1198</v>
      </c>
      <c r="I403" s="115" t="s">
        <v>1199</v>
      </c>
      <c r="J403" s="115" t="s">
        <v>1199</v>
      </c>
      <c r="K403" s="26" t="s">
        <v>320</v>
      </c>
      <c r="L403" s="24" t="s">
        <v>334</v>
      </c>
      <c r="M403" s="116">
        <v>38</v>
      </c>
      <c r="N403" s="113">
        <v>714.29</v>
      </c>
      <c r="O403" s="28">
        <f t="shared" si="12"/>
        <v>27143.019999999997</v>
      </c>
      <c r="P403" s="26" t="s">
        <v>15</v>
      </c>
      <c r="Q403" s="29" t="s">
        <v>331</v>
      </c>
      <c r="R403" s="79" t="s">
        <v>402</v>
      </c>
      <c r="S403" s="77">
        <v>0</v>
      </c>
    </row>
    <row r="404" spans="1:19" s="83" customFormat="1" ht="63.75" customHeight="1">
      <c r="A404" s="25">
        <v>225</v>
      </c>
      <c r="B404" s="24" t="s">
        <v>52</v>
      </c>
      <c r="C404" s="77" t="s">
        <v>26</v>
      </c>
      <c r="D404" s="26" t="s">
        <v>1200</v>
      </c>
      <c r="E404" s="26" t="s">
        <v>1201</v>
      </c>
      <c r="F404" s="26" t="s">
        <v>1201</v>
      </c>
      <c r="G404" s="26" t="s">
        <v>1202</v>
      </c>
      <c r="H404" s="26" t="s">
        <v>1202</v>
      </c>
      <c r="I404" s="115" t="s">
        <v>1203</v>
      </c>
      <c r="J404" s="115" t="s">
        <v>1203</v>
      </c>
      <c r="K404" s="26" t="s">
        <v>320</v>
      </c>
      <c r="L404" s="24" t="s">
        <v>334</v>
      </c>
      <c r="M404" s="116">
        <v>20</v>
      </c>
      <c r="N404" s="113">
        <v>1607.14</v>
      </c>
      <c r="O404" s="28">
        <f t="shared" si="12"/>
        <v>32142.800000000003</v>
      </c>
      <c r="P404" s="26" t="s">
        <v>15</v>
      </c>
      <c r="Q404" s="29" t="s">
        <v>331</v>
      </c>
      <c r="R404" s="79" t="s">
        <v>402</v>
      </c>
      <c r="S404" s="77">
        <v>0</v>
      </c>
    </row>
    <row r="405" spans="1:19" s="83" customFormat="1" ht="63.75" customHeight="1">
      <c r="A405" s="25">
        <v>226</v>
      </c>
      <c r="B405" s="24" t="s">
        <v>52</v>
      </c>
      <c r="C405" s="77" t="s">
        <v>26</v>
      </c>
      <c r="D405" s="26" t="s">
        <v>1200</v>
      </c>
      <c r="E405" s="26" t="s">
        <v>1201</v>
      </c>
      <c r="F405" s="26" t="s">
        <v>1201</v>
      </c>
      <c r="G405" s="26" t="s">
        <v>1202</v>
      </c>
      <c r="H405" s="26" t="s">
        <v>1202</v>
      </c>
      <c r="I405" s="115" t="s">
        <v>1204</v>
      </c>
      <c r="J405" s="115" t="s">
        <v>1204</v>
      </c>
      <c r="K405" s="26" t="s">
        <v>320</v>
      </c>
      <c r="L405" s="24" t="s">
        <v>334</v>
      </c>
      <c r="M405" s="116">
        <v>19</v>
      </c>
      <c r="N405" s="113">
        <v>1607.14</v>
      </c>
      <c r="O405" s="28">
        <f t="shared" si="12"/>
        <v>30535.660000000003</v>
      </c>
      <c r="P405" s="26" t="s">
        <v>15</v>
      </c>
      <c r="Q405" s="29" t="s">
        <v>331</v>
      </c>
      <c r="R405" s="79" t="s">
        <v>402</v>
      </c>
      <c r="S405" s="77">
        <v>0</v>
      </c>
    </row>
    <row r="406" spans="1:19" s="83" customFormat="1" ht="63.75" customHeight="1">
      <c r="A406" s="25">
        <v>227</v>
      </c>
      <c r="B406" s="24" t="s">
        <v>52</v>
      </c>
      <c r="C406" s="77" t="s">
        <v>26</v>
      </c>
      <c r="D406" s="26" t="s">
        <v>1205</v>
      </c>
      <c r="E406" s="26" t="s">
        <v>1206</v>
      </c>
      <c r="F406" s="26" t="s">
        <v>1206</v>
      </c>
      <c r="G406" s="26" t="s">
        <v>1207</v>
      </c>
      <c r="H406" s="26" t="s">
        <v>1207</v>
      </c>
      <c r="I406" s="115" t="s">
        <v>1208</v>
      </c>
      <c r="J406" s="115" t="s">
        <v>1208</v>
      </c>
      <c r="K406" s="26" t="s">
        <v>320</v>
      </c>
      <c r="L406" s="117" t="s">
        <v>345</v>
      </c>
      <c r="M406" s="116">
        <v>1</v>
      </c>
      <c r="N406" s="113">
        <v>714.29</v>
      </c>
      <c r="O406" s="28">
        <f t="shared" si="12"/>
        <v>714.29</v>
      </c>
      <c r="P406" s="26" t="s">
        <v>15</v>
      </c>
      <c r="Q406" s="29" t="s">
        <v>331</v>
      </c>
      <c r="R406" s="79" t="s">
        <v>402</v>
      </c>
      <c r="S406" s="77">
        <v>0</v>
      </c>
    </row>
    <row r="407" spans="1:19" s="83" customFormat="1" ht="63.75" customHeight="1">
      <c r="A407" s="25">
        <v>228</v>
      </c>
      <c r="B407" s="24" t="s">
        <v>52</v>
      </c>
      <c r="C407" s="77" t="s">
        <v>26</v>
      </c>
      <c r="D407" s="26" t="s">
        <v>1209</v>
      </c>
      <c r="E407" s="26" t="s">
        <v>1210</v>
      </c>
      <c r="F407" s="26" t="s">
        <v>1210</v>
      </c>
      <c r="G407" s="33" t="s">
        <v>1198</v>
      </c>
      <c r="H407" s="33" t="s">
        <v>1198</v>
      </c>
      <c r="I407" s="115" t="s">
        <v>1211</v>
      </c>
      <c r="J407" s="115" t="s">
        <v>1211</v>
      </c>
      <c r="K407" s="26" t="s">
        <v>320</v>
      </c>
      <c r="L407" s="24" t="s">
        <v>334</v>
      </c>
      <c r="M407" s="116">
        <v>38</v>
      </c>
      <c r="N407" s="113">
        <v>5446.43</v>
      </c>
      <c r="O407" s="28">
        <f t="shared" si="12"/>
        <v>206964.34000000003</v>
      </c>
      <c r="P407" s="26" t="s">
        <v>15</v>
      </c>
      <c r="Q407" s="29" t="s">
        <v>331</v>
      </c>
      <c r="R407" s="79" t="s">
        <v>402</v>
      </c>
      <c r="S407" s="77">
        <v>0</v>
      </c>
    </row>
    <row r="408" spans="1:19" s="83" customFormat="1" ht="63.75" customHeight="1">
      <c r="A408" s="25">
        <v>229</v>
      </c>
      <c r="B408" s="24" t="s">
        <v>52</v>
      </c>
      <c r="C408" s="77" t="s">
        <v>26</v>
      </c>
      <c r="D408" s="26" t="s">
        <v>1212</v>
      </c>
      <c r="E408" s="26" t="s">
        <v>1213</v>
      </c>
      <c r="F408" s="26" t="s">
        <v>1213</v>
      </c>
      <c r="G408" s="26" t="s">
        <v>1214</v>
      </c>
      <c r="H408" s="26" t="s">
        <v>1214</v>
      </c>
      <c r="I408" s="115" t="s">
        <v>1215</v>
      </c>
      <c r="J408" s="115" t="s">
        <v>1215</v>
      </c>
      <c r="K408" s="26" t="s">
        <v>320</v>
      </c>
      <c r="L408" s="24" t="s">
        <v>334</v>
      </c>
      <c r="M408" s="112">
        <v>2</v>
      </c>
      <c r="N408" s="113">
        <v>5803.57</v>
      </c>
      <c r="O408" s="28">
        <f t="shared" si="12"/>
        <v>11607.14</v>
      </c>
      <c r="P408" s="26" t="s">
        <v>15</v>
      </c>
      <c r="Q408" s="29" t="s">
        <v>331</v>
      </c>
      <c r="R408" s="79" t="s">
        <v>402</v>
      </c>
      <c r="S408" s="77">
        <v>0</v>
      </c>
    </row>
    <row r="409" spans="1:19" s="83" customFormat="1" ht="63.75" customHeight="1">
      <c r="A409" s="25">
        <v>230</v>
      </c>
      <c r="B409" s="24" t="s">
        <v>52</v>
      </c>
      <c r="C409" s="77" t="s">
        <v>26</v>
      </c>
      <c r="D409" s="26" t="s">
        <v>1216</v>
      </c>
      <c r="E409" s="26" t="s">
        <v>1210</v>
      </c>
      <c r="F409" s="26" t="s">
        <v>1210</v>
      </c>
      <c r="G409" s="26" t="s">
        <v>1217</v>
      </c>
      <c r="H409" s="26" t="s">
        <v>1217</v>
      </c>
      <c r="I409" s="115" t="s">
        <v>1218</v>
      </c>
      <c r="J409" s="115" t="s">
        <v>1218</v>
      </c>
      <c r="K409" s="26" t="s">
        <v>320</v>
      </c>
      <c r="L409" s="24" t="s">
        <v>334</v>
      </c>
      <c r="M409" s="112">
        <v>6</v>
      </c>
      <c r="N409" s="113">
        <v>5267.86</v>
      </c>
      <c r="O409" s="28">
        <f t="shared" si="12"/>
        <v>31607.159999999996</v>
      </c>
      <c r="P409" s="26" t="s">
        <v>15</v>
      </c>
      <c r="Q409" s="29" t="s">
        <v>331</v>
      </c>
      <c r="R409" s="79" t="s">
        <v>402</v>
      </c>
      <c r="S409" s="77">
        <v>0</v>
      </c>
    </row>
    <row r="410" spans="1:19" s="83" customFormat="1" ht="63.75" customHeight="1">
      <c r="A410" s="25">
        <v>231</v>
      </c>
      <c r="B410" s="24" t="s">
        <v>52</v>
      </c>
      <c r="C410" s="77" t="s">
        <v>26</v>
      </c>
      <c r="D410" s="33" t="s">
        <v>1219</v>
      </c>
      <c r="E410" s="26" t="s">
        <v>1210</v>
      </c>
      <c r="F410" s="26" t="s">
        <v>1210</v>
      </c>
      <c r="G410" s="33" t="s">
        <v>1220</v>
      </c>
      <c r="H410" s="33" t="s">
        <v>1220</v>
      </c>
      <c r="I410" s="115" t="s">
        <v>1221</v>
      </c>
      <c r="J410" s="115" t="s">
        <v>1221</v>
      </c>
      <c r="K410" s="26" t="s">
        <v>320</v>
      </c>
      <c r="L410" s="24" t="s">
        <v>334</v>
      </c>
      <c r="M410" s="112">
        <v>6</v>
      </c>
      <c r="N410" s="113">
        <v>5446.43</v>
      </c>
      <c r="O410" s="28">
        <f t="shared" si="12"/>
        <v>32678.58</v>
      </c>
      <c r="P410" s="26" t="s">
        <v>15</v>
      </c>
      <c r="Q410" s="29" t="s">
        <v>331</v>
      </c>
      <c r="R410" s="79" t="s">
        <v>402</v>
      </c>
      <c r="S410" s="77">
        <v>0</v>
      </c>
    </row>
    <row r="411" spans="1:19" s="83" customFormat="1" ht="63.75" customHeight="1">
      <c r="A411" s="25">
        <v>232</v>
      </c>
      <c r="B411" s="24" t="s">
        <v>52</v>
      </c>
      <c r="C411" s="77" t="s">
        <v>26</v>
      </c>
      <c r="D411" s="24" t="s">
        <v>1222</v>
      </c>
      <c r="E411" s="24" t="s">
        <v>1223</v>
      </c>
      <c r="F411" s="24" t="s">
        <v>1223</v>
      </c>
      <c r="G411" s="24" t="s">
        <v>1224</v>
      </c>
      <c r="H411" s="24" t="s">
        <v>1224</v>
      </c>
      <c r="I411" s="115" t="s">
        <v>1225</v>
      </c>
      <c r="J411" s="115" t="s">
        <v>1225</v>
      </c>
      <c r="K411" s="26" t="s">
        <v>320</v>
      </c>
      <c r="L411" s="24" t="s">
        <v>334</v>
      </c>
      <c r="M411" s="116">
        <v>1</v>
      </c>
      <c r="N411" s="113">
        <v>16517.86</v>
      </c>
      <c r="O411" s="28">
        <f t="shared" si="12"/>
        <v>16517.86</v>
      </c>
      <c r="P411" s="26" t="s">
        <v>15</v>
      </c>
      <c r="Q411" s="29" t="s">
        <v>331</v>
      </c>
      <c r="R411" s="79" t="s">
        <v>402</v>
      </c>
      <c r="S411" s="77">
        <v>0</v>
      </c>
    </row>
    <row r="412" spans="1:19" s="83" customFormat="1" ht="63.75" customHeight="1">
      <c r="A412" s="25">
        <v>233</v>
      </c>
      <c r="B412" s="24" t="s">
        <v>52</v>
      </c>
      <c r="C412" s="77" t="s">
        <v>26</v>
      </c>
      <c r="D412" s="24" t="s">
        <v>1226</v>
      </c>
      <c r="E412" s="24" t="s">
        <v>1009</v>
      </c>
      <c r="F412" s="24" t="s">
        <v>1009</v>
      </c>
      <c r="G412" s="24" t="s">
        <v>1227</v>
      </c>
      <c r="H412" s="24" t="s">
        <v>1227</v>
      </c>
      <c r="I412" s="115" t="s">
        <v>1228</v>
      </c>
      <c r="J412" s="115" t="s">
        <v>1228</v>
      </c>
      <c r="K412" s="26" t="s">
        <v>320</v>
      </c>
      <c r="L412" s="24" t="s">
        <v>334</v>
      </c>
      <c r="M412" s="112">
        <f>11+52</f>
        <v>63</v>
      </c>
      <c r="N412" s="113">
        <v>3214.29</v>
      </c>
      <c r="O412" s="28">
        <f t="shared" si="12"/>
        <v>202500.27</v>
      </c>
      <c r="P412" s="26" t="s">
        <v>15</v>
      </c>
      <c r="Q412" s="29" t="s">
        <v>331</v>
      </c>
      <c r="R412" s="79" t="s">
        <v>402</v>
      </c>
      <c r="S412" s="77">
        <v>0</v>
      </c>
    </row>
    <row r="413" spans="1:19" s="83" customFormat="1" ht="63.75" customHeight="1">
      <c r="A413" s="25">
        <v>234</v>
      </c>
      <c r="B413" s="24" t="s">
        <v>52</v>
      </c>
      <c r="C413" s="77" t="s">
        <v>26</v>
      </c>
      <c r="D413" s="33" t="s">
        <v>1229</v>
      </c>
      <c r="E413" s="33" t="s">
        <v>1009</v>
      </c>
      <c r="F413" s="33" t="s">
        <v>1009</v>
      </c>
      <c r="G413" s="33" t="s">
        <v>1230</v>
      </c>
      <c r="H413" s="33" t="s">
        <v>1230</v>
      </c>
      <c r="I413" s="115" t="s">
        <v>1231</v>
      </c>
      <c r="J413" s="115" t="s">
        <v>1231</v>
      </c>
      <c r="K413" s="26" t="s">
        <v>320</v>
      </c>
      <c r="L413" s="24" t="s">
        <v>334</v>
      </c>
      <c r="M413" s="112">
        <f>7+14</f>
        <v>21</v>
      </c>
      <c r="N413" s="113">
        <v>6250</v>
      </c>
      <c r="O413" s="28">
        <f t="shared" si="12"/>
        <v>131250</v>
      </c>
      <c r="P413" s="26" t="s">
        <v>15</v>
      </c>
      <c r="Q413" s="29" t="s">
        <v>331</v>
      </c>
      <c r="R413" s="79" t="s">
        <v>402</v>
      </c>
      <c r="S413" s="77">
        <v>0</v>
      </c>
    </row>
    <row r="414" spans="1:19" s="83" customFormat="1" ht="63.75" customHeight="1">
      <c r="A414" s="25">
        <v>235</v>
      </c>
      <c r="B414" s="24" t="s">
        <v>52</v>
      </c>
      <c r="C414" s="77" t="s">
        <v>26</v>
      </c>
      <c r="D414" s="24" t="s">
        <v>1232</v>
      </c>
      <c r="E414" s="24" t="s">
        <v>1018</v>
      </c>
      <c r="F414" s="24" t="s">
        <v>1018</v>
      </c>
      <c r="G414" s="24" t="s">
        <v>1198</v>
      </c>
      <c r="H414" s="24" t="s">
        <v>1198</v>
      </c>
      <c r="I414" s="115" t="s">
        <v>1233</v>
      </c>
      <c r="J414" s="115" t="s">
        <v>1233</v>
      </c>
      <c r="K414" s="26" t="s">
        <v>320</v>
      </c>
      <c r="L414" s="24" t="s">
        <v>334</v>
      </c>
      <c r="M414" s="116">
        <f>7+26</f>
        <v>33</v>
      </c>
      <c r="N414" s="113">
        <v>2946.43</v>
      </c>
      <c r="O414" s="28">
        <f t="shared" si="12"/>
        <v>97232.189999999988</v>
      </c>
      <c r="P414" s="26" t="s">
        <v>15</v>
      </c>
      <c r="Q414" s="29" t="s">
        <v>331</v>
      </c>
      <c r="R414" s="79" t="s">
        <v>402</v>
      </c>
      <c r="S414" s="77">
        <v>0</v>
      </c>
    </row>
    <row r="415" spans="1:19" s="83" customFormat="1" ht="63.75" customHeight="1">
      <c r="A415" s="25">
        <v>236</v>
      </c>
      <c r="B415" s="24" t="s">
        <v>52</v>
      </c>
      <c r="C415" s="77" t="s">
        <v>26</v>
      </c>
      <c r="D415" s="33" t="s">
        <v>1020</v>
      </c>
      <c r="E415" s="33" t="s">
        <v>1021</v>
      </c>
      <c r="F415" s="33" t="s">
        <v>1021</v>
      </c>
      <c r="G415" s="33" t="s">
        <v>1022</v>
      </c>
      <c r="H415" s="33" t="s">
        <v>1022</v>
      </c>
      <c r="I415" s="115" t="s">
        <v>1234</v>
      </c>
      <c r="J415" s="115" t="s">
        <v>1234</v>
      </c>
      <c r="K415" s="26" t="s">
        <v>320</v>
      </c>
      <c r="L415" s="24" t="s">
        <v>334</v>
      </c>
      <c r="M415" s="116">
        <v>26</v>
      </c>
      <c r="N415" s="113">
        <v>6964.29</v>
      </c>
      <c r="O415" s="28">
        <f t="shared" si="12"/>
        <v>181071.54</v>
      </c>
      <c r="P415" s="26" t="s">
        <v>15</v>
      </c>
      <c r="Q415" s="29" t="s">
        <v>331</v>
      </c>
      <c r="R415" s="79" t="s">
        <v>402</v>
      </c>
      <c r="S415" s="77">
        <v>0</v>
      </c>
    </row>
    <row r="416" spans="1:19" s="83" customFormat="1" ht="63.75" customHeight="1">
      <c r="A416" s="25">
        <v>237</v>
      </c>
      <c r="B416" s="24" t="s">
        <v>52</v>
      </c>
      <c r="C416" s="77" t="s">
        <v>26</v>
      </c>
      <c r="D416" s="26" t="s">
        <v>1017</v>
      </c>
      <c r="E416" s="26" t="s">
        <v>1018</v>
      </c>
      <c r="F416" s="26" t="s">
        <v>1018</v>
      </c>
      <c r="G416" s="26" t="s">
        <v>1014</v>
      </c>
      <c r="H416" s="26" t="s">
        <v>1014</v>
      </c>
      <c r="I416" s="115" t="s">
        <v>1235</v>
      </c>
      <c r="J416" s="115" t="s">
        <v>1235</v>
      </c>
      <c r="K416" s="26" t="s">
        <v>320</v>
      </c>
      <c r="L416" s="24" t="s">
        <v>334</v>
      </c>
      <c r="M416" s="116">
        <v>7</v>
      </c>
      <c r="N416" s="113">
        <v>4017.86</v>
      </c>
      <c r="O416" s="28">
        <f t="shared" si="12"/>
        <v>28125.02</v>
      </c>
      <c r="P416" s="26" t="s">
        <v>15</v>
      </c>
      <c r="Q416" s="29" t="s">
        <v>331</v>
      </c>
      <c r="R416" s="79" t="s">
        <v>402</v>
      </c>
      <c r="S416" s="77">
        <v>0</v>
      </c>
    </row>
    <row r="417" spans="1:19" s="83" customFormat="1" ht="63.75" customHeight="1">
      <c r="A417" s="25">
        <v>238</v>
      </c>
      <c r="B417" s="24" t="s">
        <v>52</v>
      </c>
      <c r="C417" s="77" t="s">
        <v>26</v>
      </c>
      <c r="D417" s="33" t="s">
        <v>1236</v>
      </c>
      <c r="E417" s="33" t="s">
        <v>1003</v>
      </c>
      <c r="F417" s="33" t="s">
        <v>1003</v>
      </c>
      <c r="G417" s="33" t="s">
        <v>1003</v>
      </c>
      <c r="H417" s="33" t="s">
        <v>1003</v>
      </c>
      <c r="I417" s="115" t="s">
        <v>1237</v>
      </c>
      <c r="J417" s="115" t="s">
        <v>1237</v>
      </c>
      <c r="K417" s="26" t="s">
        <v>320</v>
      </c>
      <c r="L417" s="24" t="s">
        <v>334</v>
      </c>
      <c r="M417" s="116">
        <v>7</v>
      </c>
      <c r="N417" s="113">
        <v>2500</v>
      </c>
      <c r="O417" s="28">
        <f t="shared" si="12"/>
        <v>17500</v>
      </c>
      <c r="P417" s="26" t="s">
        <v>15</v>
      </c>
      <c r="Q417" s="29" t="s">
        <v>331</v>
      </c>
      <c r="R417" s="79" t="s">
        <v>402</v>
      </c>
      <c r="S417" s="77">
        <v>0</v>
      </c>
    </row>
    <row r="418" spans="1:19" s="83" customFormat="1" ht="63.75" customHeight="1">
      <c r="A418" s="25">
        <v>239</v>
      </c>
      <c r="B418" s="24" t="s">
        <v>52</v>
      </c>
      <c r="C418" s="77" t="s">
        <v>26</v>
      </c>
      <c r="D418" s="33" t="s">
        <v>1236</v>
      </c>
      <c r="E418" s="33" t="s">
        <v>1003</v>
      </c>
      <c r="F418" s="33" t="s">
        <v>1003</v>
      </c>
      <c r="G418" s="33" t="s">
        <v>1003</v>
      </c>
      <c r="H418" s="33" t="s">
        <v>1003</v>
      </c>
      <c r="I418" s="115" t="s">
        <v>1238</v>
      </c>
      <c r="J418" s="115" t="s">
        <v>1238</v>
      </c>
      <c r="K418" s="26" t="s">
        <v>320</v>
      </c>
      <c r="L418" s="24" t="s">
        <v>334</v>
      </c>
      <c r="M418" s="116">
        <v>7</v>
      </c>
      <c r="N418" s="113">
        <v>1160.71</v>
      </c>
      <c r="O418" s="28">
        <f t="shared" si="12"/>
        <v>8124.97</v>
      </c>
      <c r="P418" s="26" t="s">
        <v>15</v>
      </c>
      <c r="Q418" s="29" t="s">
        <v>331</v>
      </c>
      <c r="R418" s="79" t="s">
        <v>402</v>
      </c>
      <c r="S418" s="77">
        <v>0</v>
      </c>
    </row>
    <row r="419" spans="1:19" s="83" customFormat="1" ht="63.75" customHeight="1">
      <c r="A419" s="25">
        <v>240</v>
      </c>
      <c r="B419" s="24" t="s">
        <v>52</v>
      </c>
      <c r="C419" s="77" t="s">
        <v>26</v>
      </c>
      <c r="D419" s="105" t="s">
        <v>1002</v>
      </c>
      <c r="E419" s="105" t="s">
        <v>1003</v>
      </c>
      <c r="F419" s="105" t="s">
        <v>1003</v>
      </c>
      <c r="G419" s="105" t="s">
        <v>1004</v>
      </c>
      <c r="H419" s="105" t="s">
        <v>1004</v>
      </c>
      <c r="I419" s="115" t="s">
        <v>1239</v>
      </c>
      <c r="J419" s="115" t="s">
        <v>1239</v>
      </c>
      <c r="K419" s="26" t="s">
        <v>320</v>
      </c>
      <c r="L419" s="24" t="s">
        <v>334</v>
      </c>
      <c r="M419" s="116">
        <v>7</v>
      </c>
      <c r="N419" s="113">
        <v>1785.71</v>
      </c>
      <c r="O419" s="28">
        <f t="shared" si="12"/>
        <v>12499.970000000001</v>
      </c>
      <c r="P419" s="26" t="s">
        <v>15</v>
      </c>
      <c r="Q419" s="29" t="s">
        <v>331</v>
      </c>
      <c r="R419" s="79" t="s">
        <v>402</v>
      </c>
      <c r="S419" s="77">
        <v>0</v>
      </c>
    </row>
    <row r="420" spans="1:19" s="83" customFormat="1" ht="63.75" customHeight="1">
      <c r="A420" s="25">
        <v>241</v>
      </c>
      <c r="B420" s="24" t="s">
        <v>52</v>
      </c>
      <c r="C420" s="77" t="s">
        <v>26</v>
      </c>
      <c r="D420" s="33" t="s">
        <v>1002</v>
      </c>
      <c r="E420" s="33" t="s">
        <v>1003</v>
      </c>
      <c r="F420" s="33" t="s">
        <v>1003</v>
      </c>
      <c r="G420" s="33" t="s">
        <v>1004</v>
      </c>
      <c r="H420" s="33" t="s">
        <v>1004</v>
      </c>
      <c r="I420" s="115" t="s">
        <v>1005</v>
      </c>
      <c r="J420" s="115" t="s">
        <v>1005</v>
      </c>
      <c r="K420" s="26" t="s">
        <v>320</v>
      </c>
      <c r="L420" s="24" t="s">
        <v>334</v>
      </c>
      <c r="M420" s="116">
        <v>7</v>
      </c>
      <c r="N420" s="113">
        <v>1785.71</v>
      </c>
      <c r="O420" s="28">
        <f t="shared" si="12"/>
        <v>12499.970000000001</v>
      </c>
      <c r="P420" s="26" t="s">
        <v>15</v>
      </c>
      <c r="Q420" s="29" t="s">
        <v>331</v>
      </c>
      <c r="R420" s="79" t="s">
        <v>402</v>
      </c>
      <c r="S420" s="77">
        <v>0</v>
      </c>
    </row>
    <row r="421" spans="1:19" s="83" customFormat="1" ht="63.75" customHeight="1">
      <c r="A421" s="25">
        <v>242</v>
      </c>
      <c r="B421" s="24" t="s">
        <v>52</v>
      </c>
      <c r="C421" s="77" t="s">
        <v>26</v>
      </c>
      <c r="D421" s="24" t="s">
        <v>1226</v>
      </c>
      <c r="E421" s="24" t="s">
        <v>1009</v>
      </c>
      <c r="F421" s="24" t="s">
        <v>1009</v>
      </c>
      <c r="G421" s="24" t="s">
        <v>1227</v>
      </c>
      <c r="H421" s="24" t="s">
        <v>1227</v>
      </c>
      <c r="I421" s="115" t="s">
        <v>1240</v>
      </c>
      <c r="J421" s="115" t="s">
        <v>1240</v>
      </c>
      <c r="K421" s="26" t="s">
        <v>320</v>
      </c>
      <c r="L421" s="24" t="s">
        <v>334</v>
      </c>
      <c r="M421" s="112">
        <f>2+4</f>
        <v>6</v>
      </c>
      <c r="N421" s="113">
        <v>19642.86</v>
      </c>
      <c r="O421" s="28">
        <f t="shared" si="12"/>
        <v>117857.16</v>
      </c>
      <c r="P421" s="26" t="s">
        <v>15</v>
      </c>
      <c r="Q421" s="29" t="s">
        <v>331</v>
      </c>
      <c r="R421" s="79" t="s">
        <v>402</v>
      </c>
      <c r="S421" s="77">
        <v>0</v>
      </c>
    </row>
    <row r="422" spans="1:19" s="83" customFormat="1" ht="63.75" customHeight="1">
      <c r="A422" s="25">
        <v>243</v>
      </c>
      <c r="B422" s="24" t="s">
        <v>52</v>
      </c>
      <c r="C422" s="77" t="s">
        <v>26</v>
      </c>
      <c r="D422" s="33" t="s">
        <v>1229</v>
      </c>
      <c r="E422" s="33" t="s">
        <v>1009</v>
      </c>
      <c r="F422" s="33" t="s">
        <v>1009</v>
      </c>
      <c r="G422" s="33" t="s">
        <v>1230</v>
      </c>
      <c r="H422" s="33" t="s">
        <v>1230</v>
      </c>
      <c r="I422" s="115" t="s">
        <v>1241</v>
      </c>
      <c r="J422" s="115" t="s">
        <v>1241</v>
      </c>
      <c r="K422" s="26" t="s">
        <v>320</v>
      </c>
      <c r="L422" s="24" t="s">
        <v>334</v>
      </c>
      <c r="M422" s="112">
        <f>2+4</f>
        <v>6</v>
      </c>
      <c r="N422" s="113">
        <v>13392.86</v>
      </c>
      <c r="O422" s="28">
        <f t="shared" si="12"/>
        <v>80357.16</v>
      </c>
      <c r="P422" s="26" t="s">
        <v>15</v>
      </c>
      <c r="Q422" s="29" t="s">
        <v>331</v>
      </c>
      <c r="R422" s="79" t="s">
        <v>402</v>
      </c>
      <c r="S422" s="77">
        <v>0</v>
      </c>
    </row>
    <row r="423" spans="1:19" s="83" customFormat="1" ht="63.75" customHeight="1">
      <c r="A423" s="25">
        <v>244</v>
      </c>
      <c r="B423" s="24" t="s">
        <v>52</v>
      </c>
      <c r="C423" s="77" t="s">
        <v>26</v>
      </c>
      <c r="D423" s="24" t="s">
        <v>1232</v>
      </c>
      <c r="E423" s="24" t="s">
        <v>1018</v>
      </c>
      <c r="F423" s="24" t="s">
        <v>1018</v>
      </c>
      <c r="G423" s="24" t="s">
        <v>1198</v>
      </c>
      <c r="H423" s="24" t="s">
        <v>1198</v>
      </c>
      <c r="I423" s="115" t="s">
        <v>1242</v>
      </c>
      <c r="J423" s="115" t="s">
        <v>1242</v>
      </c>
      <c r="K423" s="26" t="s">
        <v>320</v>
      </c>
      <c r="L423" s="24" t="s">
        <v>334</v>
      </c>
      <c r="M423" s="116">
        <f>2+4</f>
        <v>6</v>
      </c>
      <c r="N423" s="113">
        <v>24553.57</v>
      </c>
      <c r="O423" s="28">
        <f t="shared" si="12"/>
        <v>147321.41999999998</v>
      </c>
      <c r="P423" s="26" t="s">
        <v>15</v>
      </c>
      <c r="Q423" s="29" t="s">
        <v>331</v>
      </c>
      <c r="R423" s="79" t="s">
        <v>402</v>
      </c>
      <c r="S423" s="77">
        <v>0</v>
      </c>
    </row>
    <row r="424" spans="1:19" s="83" customFormat="1" ht="63.75" customHeight="1">
      <c r="A424" s="25">
        <v>245</v>
      </c>
      <c r="B424" s="24" t="s">
        <v>52</v>
      </c>
      <c r="C424" s="77" t="s">
        <v>26</v>
      </c>
      <c r="D424" s="33" t="s">
        <v>1020</v>
      </c>
      <c r="E424" s="33" t="s">
        <v>1021</v>
      </c>
      <c r="F424" s="33" t="s">
        <v>1021</v>
      </c>
      <c r="G424" s="33" t="s">
        <v>1022</v>
      </c>
      <c r="H424" s="33" t="s">
        <v>1022</v>
      </c>
      <c r="I424" s="115" t="s">
        <v>1243</v>
      </c>
      <c r="J424" s="115" t="s">
        <v>1243</v>
      </c>
      <c r="K424" s="26" t="s">
        <v>320</v>
      </c>
      <c r="L424" s="24" t="s">
        <v>334</v>
      </c>
      <c r="M424" s="116">
        <v>4</v>
      </c>
      <c r="N424" s="113">
        <v>7410.71</v>
      </c>
      <c r="O424" s="28">
        <f t="shared" si="12"/>
        <v>29642.84</v>
      </c>
      <c r="P424" s="26" t="s">
        <v>15</v>
      </c>
      <c r="Q424" s="29" t="s">
        <v>331</v>
      </c>
      <c r="R424" s="79" t="s">
        <v>402</v>
      </c>
      <c r="S424" s="77">
        <v>0</v>
      </c>
    </row>
    <row r="425" spans="1:19" s="83" customFormat="1" ht="63.75" customHeight="1">
      <c r="A425" s="25">
        <v>246</v>
      </c>
      <c r="B425" s="24" t="s">
        <v>52</v>
      </c>
      <c r="C425" s="77" t="s">
        <v>26</v>
      </c>
      <c r="D425" s="33" t="s">
        <v>1244</v>
      </c>
      <c r="E425" s="33" t="s">
        <v>1245</v>
      </c>
      <c r="F425" s="33" t="s">
        <v>1245</v>
      </c>
      <c r="G425" s="33" t="s">
        <v>1246</v>
      </c>
      <c r="H425" s="33" t="s">
        <v>1246</v>
      </c>
      <c r="I425" s="115" t="s">
        <v>1247</v>
      </c>
      <c r="J425" s="115" t="s">
        <v>1247</v>
      </c>
      <c r="K425" s="26" t="s">
        <v>320</v>
      </c>
      <c r="L425" s="24" t="s">
        <v>334</v>
      </c>
      <c r="M425" s="112">
        <v>2</v>
      </c>
      <c r="N425" s="113">
        <v>4017.86</v>
      </c>
      <c r="O425" s="28">
        <f t="shared" si="12"/>
        <v>8035.72</v>
      </c>
      <c r="P425" s="26" t="s">
        <v>15</v>
      </c>
      <c r="Q425" s="29" t="s">
        <v>331</v>
      </c>
      <c r="R425" s="79" t="s">
        <v>402</v>
      </c>
      <c r="S425" s="77">
        <v>0</v>
      </c>
    </row>
    <row r="426" spans="1:19" s="83" customFormat="1" ht="63.75" customHeight="1">
      <c r="A426" s="25">
        <v>247</v>
      </c>
      <c r="B426" s="24" t="s">
        <v>52</v>
      </c>
      <c r="C426" s="77" t="s">
        <v>26</v>
      </c>
      <c r="D426" s="33" t="s">
        <v>1248</v>
      </c>
      <c r="E426" s="33" t="s">
        <v>1249</v>
      </c>
      <c r="F426" s="33" t="s">
        <v>1249</v>
      </c>
      <c r="G426" s="33" t="s">
        <v>1250</v>
      </c>
      <c r="H426" s="33" t="s">
        <v>1250</v>
      </c>
      <c r="I426" s="115" t="s">
        <v>1251</v>
      </c>
      <c r="J426" s="115" t="s">
        <v>1251</v>
      </c>
      <c r="K426" s="26" t="s">
        <v>320</v>
      </c>
      <c r="L426" s="117" t="s">
        <v>1153</v>
      </c>
      <c r="M426" s="116">
        <v>20</v>
      </c>
      <c r="N426" s="113">
        <v>294.64</v>
      </c>
      <c r="O426" s="28">
        <f t="shared" si="12"/>
        <v>5892.7999999999993</v>
      </c>
      <c r="P426" s="26" t="s">
        <v>15</v>
      </c>
      <c r="Q426" s="29" t="s">
        <v>331</v>
      </c>
      <c r="R426" s="79" t="s">
        <v>402</v>
      </c>
      <c r="S426" s="77">
        <v>0</v>
      </c>
    </row>
    <row r="427" spans="1:19" s="83" customFormat="1" ht="63.75" customHeight="1">
      <c r="A427" s="25">
        <v>248</v>
      </c>
      <c r="B427" s="24" t="s">
        <v>52</v>
      </c>
      <c r="C427" s="77" t="s">
        <v>26</v>
      </c>
      <c r="D427" s="33" t="s">
        <v>1252</v>
      </c>
      <c r="E427" s="33" t="s">
        <v>1253</v>
      </c>
      <c r="F427" s="33" t="s">
        <v>1253</v>
      </c>
      <c r="G427" s="33" t="s">
        <v>1164</v>
      </c>
      <c r="H427" s="33" t="s">
        <v>1164</v>
      </c>
      <c r="I427" s="115" t="s">
        <v>1254</v>
      </c>
      <c r="J427" s="115" t="s">
        <v>1254</v>
      </c>
      <c r="K427" s="26" t="s">
        <v>320</v>
      </c>
      <c r="L427" s="117" t="s">
        <v>345</v>
      </c>
      <c r="M427" s="116">
        <v>11</v>
      </c>
      <c r="N427" s="113">
        <v>7500</v>
      </c>
      <c r="O427" s="28">
        <f t="shared" si="12"/>
        <v>82500</v>
      </c>
      <c r="P427" s="26" t="s">
        <v>15</v>
      </c>
      <c r="Q427" s="29" t="s">
        <v>331</v>
      </c>
      <c r="R427" s="79" t="s">
        <v>402</v>
      </c>
      <c r="S427" s="77">
        <v>0</v>
      </c>
    </row>
    <row r="428" spans="1:19" s="83" customFormat="1" ht="63.75" customHeight="1">
      <c r="A428" s="25">
        <v>249</v>
      </c>
      <c r="B428" s="24" t="s">
        <v>52</v>
      </c>
      <c r="C428" s="77" t="s">
        <v>26</v>
      </c>
      <c r="D428" s="33" t="s">
        <v>1255</v>
      </c>
      <c r="E428" s="33" t="s">
        <v>1256</v>
      </c>
      <c r="F428" s="33" t="s">
        <v>1256</v>
      </c>
      <c r="G428" s="33" t="s">
        <v>1257</v>
      </c>
      <c r="H428" s="33" t="s">
        <v>1257</v>
      </c>
      <c r="I428" s="115" t="s">
        <v>1258</v>
      </c>
      <c r="J428" s="115" t="s">
        <v>1258</v>
      </c>
      <c r="K428" s="26" t="s">
        <v>320</v>
      </c>
      <c r="L428" s="24" t="s">
        <v>334</v>
      </c>
      <c r="M428" s="116">
        <v>4</v>
      </c>
      <c r="N428" s="113">
        <v>20267.86</v>
      </c>
      <c r="O428" s="28">
        <f t="shared" si="12"/>
        <v>81071.44</v>
      </c>
      <c r="P428" s="26" t="s">
        <v>15</v>
      </c>
      <c r="Q428" s="29" t="s">
        <v>331</v>
      </c>
      <c r="R428" s="79" t="s">
        <v>402</v>
      </c>
      <c r="S428" s="77">
        <v>0</v>
      </c>
    </row>
    <row r="429" spans="1:19" s="83" customFormat="1" ht="63.75" customHeight="1">
      <c r="A429" s="25">
        <v>250</v>
      </c>
      <c r="B429" s="24" t="s">
        <v>52</v>
      </c>
      <c r="C429" s="77" t="s">
        <v>26</v>
      </c>
      <c r="D429" s="33" t="s">
        <v>1259</v>
      </c>
      <c r="E429" s="33" t="s">
        <v>1260</v>
      </c>
      <c r="F429" s="33" t="s">
        <v>1260</v>
      </c>
      <c r="G429" s="33" t="s">
        <v>1198</v>
      </c>
      <c r="H429" s="33" t="s">
        <v>1198</v>
      </c>
      <c r="I429" s="115" t="s">
        <v>1261</v>
      </c>
      <c r="J429" s="115" t="s">
        <v>1261</v>
      </c>
      <c r="K429" s="26" t="s">
        <v>320</v>
      </c>
      <c r="L429" s="24" t="s">
        <v>334</v>
      </c>
      <c r="M429" s="116">
        <v>1</v>
      </c>
      <c r="N429" s="113">
        <v>1428.57</v>
      </c>
      <c r="O429" s="28">
        <f t="shared" si="12"/>
        <v>1428.57</v>
      </c>
      <c r="P429" s="26" t="s">
        <v>15</v>
      </c>
      <c r="Q429" s="29" t="s">
        <v>331</v>
      </c>
      <c r="R429" s="79" t="s">
        <v>402</v>
      </c>
      <c r="S429" s="77">
        <v>0</v>
      </c>
    </row>
    <row r="430" spans="1:19" s="83" customFormat="1" ht="63.75" customHeight="1">
      <c r="A430" s="25">
        <v>251</v>
      </c>
      <c r="B430" s="24" t="s">
        <v>52</v>
      </c>
      <c r="C430" s="77" t="s">
        <v>26</v>
      </c>
      <c r="D430" s="33" t="s">
        <v>1262</v>
      </c>
      <c r="E430" s="33" t="s">
        <v>1263</v>
      </c>
      <c r="F430" s="33" t="s">
        <v>1263</v>
      </c>
      <c r="G430" s="33" t="s">
        <v>1198</v>
      </c>
      <c r="H430" s="33" t="s">
        <v>1198</v>
      </c>
      <c r="I430" s="115" t="s">
        <v>1264</v>
      </c>
      <c r="J430" s="115" t="s">
        <v>1264</v>
      </c>
      <c r="K430" s="26" t="s">
        <v>320</v>
      </c>
      <c r="L430" s="24" t="s">
        <v>334</v>
      </c>
      <c r="M430" s="116">
        <v>1</v>
      </c>
      <c r="N430" s="113">
        <v>48214.29</v>
      </c>
      <c r="O430" s="28">
        <f t="shared" si="12"/>
        <v>48214.29</v>
      </c>
      <c r="P430" s="26" t="s">
        <v>15</v>
      </c>
      <c r="Q430" s="29" t="s">
        <v>331</v>
      </c>
      <c r="R430" s="79" t="s">
        <v>402</v>
      </c>
      <c r="S430" s="77">
        <v>0</v>
      </c>
    </row>
    <row r="431" spans="1:19" s="83" customFormat="1" ht="63.75" customHeight="1">
      <c r="A431" s="25">
        <v>252</v>
      </c>
      <c r="B431" s="24" t="s">
        <v>52</v>
      </c>
      <c r="C431" s="77" t="s">
        <v>26</v>
      </c>
      <c r="D431" s="33" t="s">
        <v>1265</v>
      </c>
      <c r="E431" s="33" t="s">
        <v>1266</v>
      </c>
      <c r="F431" s="33" t="s">
        <v>1266</v>
      </c>
      <c r="G431" s="33" t="s">
        <v>1267</v>
      </c>
      <c r="H431" s="33" t="s">
        <v>1267</v>
      </c>
      <c r="I431" s="115" t="s">
        <v>1268</v>
      </c>
      <c r="J431" s="115" t="s">
        <v>1268</v>
      </c>
      <c r="K431" s="26" t="s">
        <v>320</v>
      </c>
      <c r="L431" s="24" t="s">
        <v>334</v>
      </c>
      <c r="M431" s="116">
        <v>2</v>
      </c>
      <c r="N431" s="113">
        <v>4285.71</v>
      </c>
      <c r="O431" s="28">
        <f t="shared" si="12"/>
        <v>8571.42</v>
      </c>
      <c r="P431" s="26" t="s">
        <v>15</v>
      </c>
      <c r="Q431" s="29" t="s">
        <v>331</v>
      </c>
      <c r="R431" s="79" t="s">
        <v>402</v>
      </c>
      <c r="S431" s="77">
        <v>0</v>
      </c>
    </row>
    <row r="432" spans="1:19" s="83" customFormat="1" ht="63.75" customHeight="1">
      <c r="A432" s="25">
        <v>253</v>
      </c>
      <c r="B432" s="24" t="s">
        <v>52</v>
      </c>
      <c r="C432" s="77" t="s">
        <v>26</v>
      </c>
      <c r="D432" s="33" t="s">
        <v>1269</v>
      </c>
      <c r="E432" s="33" t="s">
        <v>1270</v>
      </c>
      <c r="F432" s="33" t="s">
        <v>1270</v>
      </c>
      <c r="G432" s="33" t="s">
        <v>1271</v>
      </c>
      <c r="H432" s="33" t="s">
        <v>1271</v>
      </c>
      <c r="I432" s="115" t="s">
        <v>1272</v>
      </c>
      <c r="J432" s="115" t="s">
        <v>1272</v>
      </c>
      <c r="K432" s="26" t="s">
        <v>320</v>
      </c>
      <c r="L432" s="117" t="s">
        <v>345</v>
      </c>
      <c r="M432" s="116">
        <v>8</v>
      </c>
      <c r="N432" s="113">
        <v>5267.86</v>
      </c>
      <c r="O432" s="28">
        <f t="shared" ref="O432:O484" si="13">M432*N432</f>
        <v>42142.879999999997</v>
      </c>
      <c r="P432" s="26" t="s">
        <v>15</v>
      </c>
      <c r="Q432" s="29" t="s">
        <v>331</v>
      </c>
      <c r="R432" s="79" t="s">
        <v>402</v>
      </c>
      <c r="S432" s="77">
        <v>0</v>
      </c>
    </row>
    <row r="433" spans="1:19" s="83" customFormat="1" ht="63.75" customHeight="1">
      <c r="A433" s="25">
        <v>254</v>
      </c>
      <c r="B433" s="24" t="s">
        <v>52</v>
      </c>
      <c r="C433" s="77" t="s">
        <v>26</v>
      </c>
      <c r="D433" s="33" t="s">
        <v>1273</v>
      </c>
      <c r="E433" s="33" t="s">
        <v>1270</v>
      </c>
      <c r="F433" s="33" t="s">
        <v>1270</v>
      </c>
      <c r="G433" s="33" t="s">
        <v>1274</v>
      </c>
      <c r="H433" s="33" t="s">
        <v>1274</v>
      </c>
      <c r="I433" s="115" t="s">
        <v>1275</v>
      </c>
      <c r="J433" s="115" t="s">
        <v>1275</v>
      </c>
      <c r="K433" s="26" t="s">
        <v>320</v>
      </c>
      <c r="L433" s="117" t="s">
        <v>345</v>
      </c>
      <c r="M433" s="116">
        <v>2</v>
      </c>
      <c r="N433" s="113">
        <v>15892.86</v>
      </c>
      <c r="O433" s="28">
        <f t="shared" si="13"/>
        <v>31785.72</v>
      </c>
      <c r="P433" s="26" t="s">
        <v>15</v>
      </c>
      <c r="Q433" s="29" t="s">
        <v>331</v>
      </c>
      <c r="R433" s="79" t="s">
        <v>402</v>
      </c>
      <c r="S433" s="77">
        <v>0</v>
      </c>
    </row>
    <row r="434" spans="1:19" s="83" customFormat="1" ht="63.75" customHeight="1">
      <c r="A434" s="25">
        <v>255</v>
      </c>
      <c r="B434" s="24" t="s">
        <v>52</v>
      </c>
      <c r="C434" s="77" t="s">
        <v>26</v>
      </c>
      <c r="D434" s="26" t="s">
        <v>1276</v>
      </c>
      <c r="E434" s="26" t="s">
        <v>1277</v>
      </c>
      <c r="F434" s="26" t="s">
        <v>1277</v>
      </c>
      <c r="G434" s="26" t="s">
        <v>1164</v>
      </c>
      <c r="H434" s="26" t="s">
        <v>1164</v>
      </c>
      <c r="I434" s="115" t="s">
        <v>1278</v>
      </c>
      <c r="J434" s="115" t="s">
        <v>1278</v>
      </c>
      <c r="K434" s="26" t="s">
        <v>320</v>
      </c>
      <c r="L434" s="24" t="s">
        <v>334</v>
      </c>
      <c r="M434" s="116">
        <v>6</v>
      </c>
      <c r="N434" s="113">
        <v>25000</v>
      </c>
      <c r="O434" s="28">
        <f t="shared" si="13"/>
        <v>150000</v>
      </c>
      <c r="P434" s="26" t="s">
        <v>15</v>
      </c>
      <c r="Q434" s="29" t="s">
        <v>331</v>
      </c>
      <c r="R434" s="79" t="s">
        <v>402</v>
      </c>
      <c r="S434" s="77">
        <v>0</v>
      </c>
    </row>
    <row r="435" spans="1:19" s="83" customFormat="1" ht="63.75" customHeight="1">
      <c r="A435" s="25">
        <v>256</v>
      </c>
      <c r="B435" s="24" t="s">
        <v>52</v>
      </c>
      <c r="C435" s="77" t="s">
        <v>26</v>
      </c>
      <c r="D435" s="26" t="s">
        <v>1276</v>
      </c>
      <c r="E435" s="26" t="s">
        <v>1277</v>
      </c>
      <c r="F435" s="26" t="s">
        <v>1277</v>
      </c>
      <c r="G435" s="26" t="s">
        <v>1164</v>
      </c>
      <c r="H435" s="26" t="s">
        <v>1164</v>
      </c>
      <c r="I435" s="115" t="s">
        <v>1279</v>
      </c>
      <c r="J435" s="115" t="s">
        <v>1279</v>
      </c>
      <c r="K435" s="26" t="s">
        <v>320</v>
      </c>
      <c r="L435" s="24" t="s">
        <v>334</v>
      </c>
      <c r="M435" s="116">
        <v>6</v>
      </c>
      <c r="N435" s="113">
        <v>25267.86</v>
      </c>
      <c r="O435" s="28">
        <f t="shared" si="13"/>
        <v>151607.16</v>
      </c>
      <c r="P435" s="26" t="s">
        <v>15</v>
      </c>
      <c r="Q435" s="29" t="s">
        <v>331</v>
      </c>
      <c r="R435" s="79" t="s">
        <v>402</v>
      </c>
      <c r="S435" s="77">
        <v>0</v>
      </c>
    </row>
    <row r="436" spans="1:19" s="83" customFormat="1" ht="63.75" customHeight="1">
      <c r="A436" s="25">
        <v>257</v>
      </c>
      <c r="B436" s="24" t="s">
        <v>52</v>
      </c>
      <c r="C436" s="77" t="s">
        <v>26</v>
      </c>
      <c r="D436" s="26" t="s">
        <v>1280</v>
      </c>
      <c r="E436" s="26" t="s">
        <v>1281</v>
      </c>
      <c r="F436" s="26" t="s">
        <v>1281</v>
      </c>
      <c r="G436" s="26" t="s">
        <v>1282</v>
      </c>
      <c r="H436" s="26" t="s">
        <v>1282</v>
      </c>
      <c r="I436" s="115" t="s">
        <v>1283</v>
      </c>
      <c r="J436" s="115" t="s">
        <v>1283</v>
      </c>
      <c r="K436" s="26" t="s">
        <v>320</v>
      </c>
      <c r="L436" s="24" t="s">
        <v>334</v>
      </c>
      <c r="M436" s="116">
        <v>5</v>
      </c>
      <c r="N436" s="113">
        <v>1607.14</v>
      </c>
      <c r="O436" s="28">
        <f t="shared" si="13"/>
        <v>8035.7000000000007</v>
      </c>
      <c r="P436" s="26" t="s">
        <v>15</v>
      </c>
      <c r="Q436" s="29" t="s">
        <v>331</v>
      </c>
      <c r="R436" s="79" t="s">
        <v>402</v>
      </c>
      <c r="S436" s="77">
        <v>0</v>
      </c>
    </row>
    <row r="437" spans="1:19" s="83" customFormat="1" ht="63.75" customHeight="1">
      <c r="A437" s="25">
        <v>258</v>
      </c>
      <c r="B437" s="24" t="s">
        <v>52</v>
      </c>
      <c r="C437" s="77" t="s">
        <v>26</v>
      </c>
      <c r="D437" s="26" t="s">
        <v>1284</v>
      </c>
      <c r="E437" s="26" t="s">
        <v>1285</v>
      </c>
      <c r="F437" s="26" t="s">
        <v>1285</v>
      </c>
      <c r="G437" s="26" t="s">
        <v>1286</v>
      </c>
      <c r="H437" s="26" t="s">
        <v>1286</v>
      </c>
      <c r="I437" s="115" t="s">
        <v>1287</v>
      </c>
      <c r="J437" s="115" t="s">
        <v>1287</v>
      </c>
      <c r="K437" s="26" t="s">
        <v>320</v>
      </c>
      <c r="L437" s="24" t="s">
        <v>334</v>
      </c>
      <c r="M437" s="116">
        <v>74</v>
      </c>
      <c r="N437" s="113">
        <v>267.86</v>
      </c>
      <c r="O437" s="28">
        <f t="shared" si="13"/>
        <v>19821.64</v>
      </c>
      <c r="P437" s="26" t="s">
        <v>15</v>
      </c>
      <c r="Q437" s="29" t="s">
        <v>331</v>
      </c>
      <c r="R437" s="79" t="s">
        <v>402</v>
      </c>
      <c r="S437" s="77">
        <v>0</v>
      </c>
    </row>
    <row r="438" spans="1:19" s="83" customFormat="1" ht="63.75" customHeight="1">
      <c r="A438" s="25">
        <v>259</v>
      </c>
      <c r="B438" s="24" t="s">
        <v>52</v>
      </c>
      <c r="C438" s="77" t="s">
        <v>26</v>
      </c>
      <c r="D438" s="26" t="s">
        <v>1284</v>
      </c>
      <c r="E438" s="26" t="s">
        <v>1285</v>
      </c>
      <c r="F438" s="26" t="s">
        <v>1285</v>
      </c>
      <c r="G438" s="26" t="s">
        <v>1286</v>
      </c>
      <c r="H438" s="26" t="s">
        <v>1286</v>
      </c>
      <c r="I438" s="115" t="s">
        <v>1288</v>
      </c>
      <c r="J438" s="115" t="s">
        <v>1288</v>
      </c>
      <c r="K438" s="26" t="s">
        <v>320</v>
      </c>
      <c r="L438" s="24" t="s">
        <v>334</v>
      </c>
      <c r="M438" s="116">
        <v>38</v>
      </c>
      <c r="N438" s="113">
        <v>267.86</v>
      </c>
      <c r="O438" s="28">
        <f t="shared" si="13"/>
        <v>10178.68</v>
      </c>
      <c r="P438" s="26" t="s">
        <v>15</v>
      </c>
      <c r="Q438" s="29" t="s">
        <v>331</v>
      </c>
      <c r="R438" s="79" t="s">
        <v>402</v>
      </c>
      <c r="S438" s="77">
        <v>0</v>
      </c>
    </row>
    <row r="439" spans="1:19" s="83" customFormat="1" ht="63.75" customHeight="1">
      <c r="A439" s="25">
        <v>260</v>
      </c>
      <c r="B439" s="24" t="s">
        <v>52</v>
      </c>
      <c r="C439" s="77" t="s">
        <v>26</v>
      </c>
      <c r="D439" s="26" t="s">
        <v>1284</v>
      </c>
      <c r="E439" s="26" t="s">
        <v>1285</v>
      </c>
      <c r="F439" s="26" t="s">
        <v>1285</v>
      </c>
      <c r="G439" s="26" t="s">
        <v>1286</v>
      </c>
      <c r="H439" s="26" t="s">
        <v>1286</v>
      </c>
      <c r="I439" s="115" t="s">
        <v>1289</v>
      </c>
      <c r="J439" s="115" t="s">
        <v>1289</v>
      </c>
      <c r="K439" s="26" t="s">
        <v>320</v>
      </c>
      <c r="L439" s="24" t="s">
        <v>334</v>
      </c>
      <c r="M439" s="116">
        <v>38</v>
      </c>
      <c r="N439" s="113">
        <v>223.21</v>
      </c>
      <c r="O439" s="28">
        <f t="shared" si="13"/>
        <v>8481.98</v>
      </c>
      <c r="P439" s="26" t="s">
        <v>15</v>
      </c>
      <c r="Q439" s="29" t="s">
        <v>331</v>
      </c>
      <c r="R439" s="79" t="s">
        <v>402</v>
      </c>
      <c r="S439" s="77">
        <v>0</v>
      </c>
    </row>
    <row r="440" spans="1:19" s="83" customFormat="1" ht="63.75" customHeight="1">
      <c r="A440" s="25">
        <v>261</v>
      </c>
      <c r="B440" s="24" t="s">
        <v>52</v>
      </c>
      <c r="C440" s="77" t="s">
        <v>26</v>
      </c>
      <c r="D440" s="33" t="s">
        <v>1290</v>
      </c>
      <c r="E440" s="33" t="s">
        <v>1291</v>
      </c>
      <c r="F440" s="33" t="s">
        <v>1291</v>
      </c>
      <c r="G440" s="33" t="s">
        <v>1292</v>
      </c>
      <c r="H440" s="33" t="s">
        <v>1292</v>
      </c>
      <c r="I440" s="115" t="s">
        <v>1291</v>
      </c>
      <c r="J440" s="115" t="s">
        <v>1291</v>
      </c>
      <c r="K440" s="26" t="s">
        <v>320</v>
      </c>
      <c r="L440" s="24" t="s">
        <v>334</v>
      </c>
      <c r="M440" s="116">
        <v>54</v>
      </c>
      <c r="N440" s="113">
        <v>1875</v>
      </c>
      <c r="O440" s="28">
        <f t="shared" si="13"/>
        <v>101250</v>
      </c>
      <c r="P440" s="26" t="s">
        <v>15</v>
      </c>
      <c r="Q440" s="29" t="s">
        <v>331</v>
      </c>
      <c r="R440" s="79" t="s">
        <v>402</v>
      </c>
      <c r="S440" s="77">
        <v>0</v>
      </c>
    </row>
    <row r="441" spans="1:19" s="83" customFormat="1" ht="63.75" customHeight="1">
      <c r="A441" s="25">
        <v>262</v>
      </c>
      <c r="B441" s="24" t="s">
        <v>52</v>
      </c>
      <c r="C441" s="77" t="s">
        <v>26</v>
      </c>
      <c r="D441" s="33" t="s">
        <v>1293</v>
      </c>
      <c r="E441" s="33" t="s">
        <v>1294</v>
      </c>
      <c r="F441" s="33" t="s">
        <v>1294</v>
      </c>
      <c r="G441" s="33" t="s">
        <v>1294</v>
      </c>
      <c r="H441" s="33" t="s">
        <v>1294</v>
      </c>
      <c r="I441" s="115" t="s">
        <v>1295</v>
      </c>
      <c r="J441" s="115" t="s">
        <v>1295</v>
      </c>
      <c r="K441" s="26" t="s">
        <v>320</v>
      </c>
      <c r="L441" s="117" t="s">
        <v>345</v>
      </c>
      <c r="M441" s="116">
        <v>8</v>
      </c>
      <c r="N441" s="113">
        <v>25892.86</v>
      </c>
      <c r="O441" s="28">
        <f t="shared" si="13"/>
        <v>207142.88</v>
      </c>
      <c r="P441" s="26" t="s">
        <v>15</v>
      </c>
      <c r="Q441" s="29" t="s">
        <v>331</v>
      </c>
      <c r="R441" s="79" t="s">
        <v>402</v>
      </c>
      <c r="S441" s="77">
        <v>0</v>
      </c>
    </row>
    <row r="442" spans="1:19" s="83" customFormat="1" ht="63.75" customHeight="1">
      <c r="A442" s="25">
        <v>263</v>
      </c>
      <c r="B442" s="24" t="s">
        <v>52</v>
      </c>
      <c r="C442" s="77" t="s">
        <v>26</v>
      </c>
      <c r="D442" s="33" t="s">
        <v>1296</v>
      </c>
      <c r="E442" s="33" t="s">
        <v>1297</v>
      </c>
      <c r="F442" s="33" t="s">
        <v>1297</v>
      </c>
      <c r="G442" s="33" t="s">
        <v>1297</v>
      </c>
      <c r="H442" s="33" t="s">
        <v>1297</v>
      </c>
      <c r="I442" s="115" t="s">
        <v>1298</v>
      </c>
      <c r="J442" s="115" t="s">
        <v>1298</v>
      </c>
      <c r="K442" s="26" t="s">
        <v>320</v>
      </c>
      <c r="L442" s="117" t="s">
        <v>345</v>
      </c>
      <c r="M442" s="116">
        <v>8</v>
      </c>
      <c r="N442" s="113">
        <v>28571.43</v>
      </c>
      <c r="O442" s="28">
        <f t="shared" si="13"/>
        <v>228571.44</v>
      </c>
      <c r="P442" s="26" t="s">
        <v>15</v>
      </c>
      <c r="Q442" s="29" t="s">
        <v>331</v>
      </c>
      <c r="R442" s="79" t="s">
        <v>402</v>
      </c>
      <c r="S442" s="77">
        <v>0</v>
      </c>
    </row>
    <row r="443" spans="1:19" s="83" customFormat="1" ht="63.75" customHeight="1">
      <c r="A443" s="25">
        <v>264</v>
      </c>
      <c r="B443" s="24" t="s">
        <v>52</v>
      </c>
      <c r="C443" s="77" t="s">
        <v>26</v>
      </c>
      <c r="D443" s="26" t="s">
        <v>1299</v>
      </c>
      <c r="E443" s="26" t="s">
        <v>1300</v>
      </c>
      <c r="F443" s="26" t="s">
        <v>1300</v>
      </c>
      <c r="G443" s="26" t="s">
        <v>1164</v>
      </c>
      <c r="H443" s="26" t="s">
        <v>1164</v>
      </c>
      <c r="I443" s="115" t="s">
        <v>1301</v>
      </c>
      <c r="J443" s="115" t="s">
        <v>1301</v>
      </c>
      <c r="K443" s="26" t="s">
        <v>320</v>
      </c>
      <c r="L443" s="24" t="s">
        <v>334</v>
      </c>
      <c r="M443" s="116">
        <v>7</v>
      </c>
      <c r="N443" s="113">
        <v>6428.57</v>
      </c>
      <c r="O443" s="28">
        <f t="shared" si="13"/>
        <v>44999.99</v>
      </c>
      <c r="P443" s="26" t="s">
        <v>15</v>
      </c>
      <c r="Q443" s="29" t="s">
        <v>331</v>
      </c>
      <c r="R443" s="79" t="s">
        <v>402</v>
      </c>
      <c r="S443" s="77">
        <v>0</v>
      </c>
    </row>
    <row r="444" spans="1:19" s="83" customFormat="1" ht="63.75" customHeight="1">
      <c r="A444" s="25">
        <v>265</v>
      </c>
      <c r="B444" s="24" t="s">
        <v>52</v>
      </c>
      <c r="C444" s="77" t="s">
        <v>26</v>
      </c>
      <c r="D444" s="33" t="s">
        <v>1302</v>
      </c>
      <c r="E444" s="33" t="s">
        <v>1303</v>
      </c>
      <c r="F444" s="33" t="s">
        <v>1303</v>
      </c>
      <c r="G444" s="33" t="s">
        <v>1164</v>
      </c>
      <c r="H444" s="33" t="s">
        <v>1164</v>
      </c>
      <c r="I444" s="115" t="s">
        <v>1304</v>
      </c>
      <c r="J444" s="115" t="s">
        <v>1304</v>
      </c>
      <c r="K444" s="26" t="s">
        <v>320</v>
      </c>
      <c r="L444" s="24" t="s">
        <v>334</v>
      </c>
      <c r="M444" s="116">
        <v>7</v>
      </c>
      <c r="N444" s="113">
        <v>4017.86</v>
      </c>
      <c r="O444" s="28">
        <f t="shared" si="13"/>
        <v>28125.02</v>
      </c>
      <c r="P444" s="26" t="s">
        <v>15</v>
      </c>
      <c r="Q444" s="29" t="s">
        <v>331</v>
      </c>
      <c r="R444" s="79" t="s">
        <v>402</v>
      </c>
      <c r="S444" s="77">
        <v>0</v>
      </c>
    </row>
    <row r="445" spans="1:19" s="83" customFormat="1" ht="63.75" customHeight="1">
      <c r="A445" s="25">
        <v>266</v>
      </c>
      <c r="B445" s="24" t="s">
        <v>52</v>
      </c>
      <c r="C445" s="77" t="s">
        <v>26</v>
      </c>
      <c r="D445" s="26" t="s">
        <v>1305</v>
      </c>
      <c r="E445" s="26" t="s">
        <v>1306</v>
      </c>
      <c r="F445" s="26" t="s">
        <v>1306</v>
      </c>
      <c r="G445" s="26" t="s">
        <v>1164</v>
      </c>
      <c r="H445" s="26" t="s">
        <v>1164</v>
      </c>
      <c r="I445" s="115" t="s">
        <v>1307</v>
      </c>
      <c r="J445" s="115" t="s">
        <v>1307</v>
      </c>
      <c r="K445" s="26" t="s">
        <v>320</v>
      </c>
      <c r="L445" s="24" t="s">
        <v>334</v>
      </c>
      <c r="M445" s="116">
        <v>7</v>
      </c>
      <c r="N445" s="113">
        <v>5803.57</v>
      </c>
      <c r="O445" s="28">
        <f t="shared" si="13"/>
        <v>40624.99</v>
      </c>
      <c r="P445" s="26" t="s">
        <v>15</v>
      </c>
      <c r="Q445" s="29" t="s">
        <v>331</v>
      </c>
      <c r="R445" s="79" t="s">
        <v>402</v>
      </c>
      <c r="S445" s="77">
        <v>0</v>
      </c>
    </row>
    <row r="446" spans="1:19" s="83" customFormat="1" ht="63.75" customHeight="1">
      <c r="A446" s="25">
        <v>267</v>
      </c>
      <c r="B446" s="24" t="s">
        <v>52</v>
      </c>
      <c r="C446" s="77" t="s">
        <v>26</v>
      </c>
      <c r="D446" s="26" t="s">
        <v>1299</v>
      </c>
      <c r="E446" s="26" t="s">
        <v>1300</v>
      </c>
      <c r="F446" s="26" t="s">
        <v>1300</v>
      </c>
      <c r="G446" s="26" t="s">
        <v>1164</v>
      </c>
      <c r="H446" s="26" t="s">
        <v>1164</v>
      </c>
      <c r="I446" s="115" t="s">
        <v>1308</v>
      </c>
      <c r="J446" s="115" t="s">
        <v>1308</v>
      </c>
      <c r="K446" s="26" t="s">
        <v>320</v>
      </c>
      <c r="L446" s="24" t="s">
        <v>334</v>
      </c>
      <c r="M446" s="116">
        <v>2</v>
      </c>
      <c r="N446" s="113">
        <v>6428.57</v>
      </c>
      <c r="O446" s="28">
        <f t="shared" si="13"/>
        <v>12857.14</v>
      </c>
      <c r="P446" s="26" t="s">
        <v>15</v>
      </c>
      <c r="Q446" s="29" t="s">
        <v>331</v>
      </c>
      <c r="R446" s="79" t="s">
        <v>402</v>
      </c>
      <c r="S446" s="77">
        <v>0</v>
      </c>
    </row>
    <row r="447" spans="1:19" s="83" customFormat="1" ht="63.75" customHeight="1">
      <c r="A447" s="25">
        <v>268</v>
      </c>
      <c r="B447" s="24" t="s">
        <v>52</v>
      </c>
      <c r="C447" s="77" t="s">
        <v>26</v>
      </c>
      <c r="D447" s="33" t="s">
        <v>1309</v>
      </c>
      <c r="E447" s="33" t="s">
        <v>1303</v>
      </c>
      <c r="F447" s="33" t="s">
        <v>1303</v>
      </c>
      <c r="G447" s="33" t="s">
        <v>1198</v>
      </c>
      <c r="H447" s="33" t="s">
        <v>1198</v>
      </c>
      <c r="I447" s="115" t="s">
        <v>1310</v>
      </c>
      <c r="J447" s="115" t="s">
        <v>1310</v>
      </c>
      <c r="K447" s="26" t="s">
        <v>320</v>
      </c>
      <c r="L447" s="24" t="s">
        <v>334</v>
      </c>
      <c r="M447" s="116">
        <v>2</v>
      </c>
      <c r="N447" s="113">
        <v>3750</v>
      </c>
      <c r="O447" s="28">
        <f t="shared" si="13"/>
        <v>7500</v>
      </c>
      <c r="P447" s="26" t="s">
        <v>15</v>
      </c>
      <c r="Q447" s="29" t="s">
        <v>331</v>
      </c>
      <c r="R447" s="79" t="s">
        <v>402</v>
      </c>
      <c r="S447" s="77">
        <v>0</v>
      </c>
    </row>
    <row r="448" spans="1:19" s="83" customFormat="1" ht="63.75" customHeight="1">
      <c r="A448" s="25">
        <v>269</v>
      </c>
      <c r="B448" s="24" t="s">
        <v>52</v>
      </c>
      <c r="C448" s="77" t="s">
        <v>26</v>
      </c>
      <c r="D448" s="26" t="s">
        <v>1305</v>
      </c>
      <c r="E448" s="26" t="s">
        <v>1306</v>
      </c>
      <c r="F448" s="26" t="s">
        <v>1306</v>
      </c>
      <c r="G448" s="26" t="s">
        <v>1164</v>
      </c>
      <c r="H448" s="26" t="s">
        <v>1164</v>
      </c>
      <c r="I448" s="115" t="s">
        <v>1311</v>
      </c>
      <c r="J448" s="115" t="s">
        <v>1311</v>
      </c>
      <c r="K448" s="26" t="s">
        <v>320</v>
      </c>
      <c r="L448" s="24" t="s">
        <v>334</v>
      </c>
      <c r="M448" s="116">
        <v>2</v>
      </c>
      <c r="N448" s="113">
        <v>8214.2900000000009</v>
      </c>
      <c r="O448" s="28">
        <f t="shared" si="13"/>
        <v>16428.580000000002</v>
      </c>
      <c r="P448" s="26" t="s">
        <v>15</v>
      </c>
      <c r="Q448" s="29" t="s">
        <v>331</v>
      </c>
      <c r="R448" s="79" t="s">
        <v>402</v>
      </c>
      <c r="S448" s="77">
        <v>0</v>
      </c>
    </row>
    <row r="449" spans="1:19" s="83" customFormat="1" ht="63.75" customHeight="1">
      <c r="A449" s="25">
        <v>270</v>
      </c>
      <c r="B449" s="24" t="s">
        <v>52</v>
      </c>
      <c r="C449" s="77" t="s">
        <v>26</v>
      </c>
      <c r="D449" s="33" t="s">
        <v>1309</v>
      </c>
      <c r="E449" s="33" t="s">
        <v>1303</v>
      </c>
      <c r="F449" s="33" t="s">
        <v>1303</v>
      </c>
      <c r="G449" s="33" t="s">
        <v>1198</v>
      </c>
      <c r="H449" s="33" t="s">
        <v>1198</v>
      </c>
      <c r="I449" s="115" t="s">
        <v>1312</v>
      </c>
      <c r="J449" s="115" t="s">
        <v>1312</v>
      </c>
      <c r="K449" s="26" t="s">
        <v>320</v>
      </c>
      <c r="L449" s="24" t="s">
        <v>334</v>
      </c>
      <c r="M449" s="116">
        <v>2</v>
      </c>
      <c r="N449" s="113">
        <v>4017.86</v>
      </c>
      <c r="O449" s="28">
        <f t="shared" si="13"/>
        <v>8035.72</v>
      </c>
      <c r="P449" s="26" t="s">
        <v>15</v>
      </c>
      <c r="Q449" s="29" t="s">
        <v>331</v>
      </c>
      <c r="R449" s="79" t="s">
        <v>402</v>
      </c>
      <c r="S449" s="77">
        <v>0</v>
      </c>
    </row>
    <row r="450" spans="1:19" s="83" customFormat="1" ht="63.75" customHeight="1">
      <c r="A450" s="25">
        <v>271</v>
      </c>
      <c r="B450" s="24" t="s">
        <v>52</v>
      </c>
      <c r="C450" s="77" t="s">
        <v>26</v>
      </c>
      <c r="D450" s="24" t="s">
        <v>1313</v>
      </c>
      <c r="E450" s="24" t="s">
        <v>1314</v>
      </c>
      <c r="F450" s="24" t="s">
        <v>1314</v>
      </c>
      <c r="G450" s="24" t="s">
        <v>1164</v>
      </c>
      <c r="H450" s="24" t="s">
        <v>1164</v>
      </c>
      <c r="I450" s="115" t="s">
        <v>1315</v>
      </c>
      <c r="J450" s="115" t="s">
        <v>1315</v>
      </c>
      <c r="K450" s="26" t="s">
        <v>320</v>
      </c>
      <c r="L450" s="24" t="s">
        <v>334</v>
      </c>
      <c r="M450" s="116">
        <v>7</v>
      </c>
      <c r="N450" s="113">
        <v>12232.14</v>
      </c>
      <c r="O450" s="28">
        <f t="shared" si="13"/>
        <v>85624.98</v>
      </c>
      <c r="P450" s="26" t="s">
        <v>15</v>
      </c>
      <c r="Q450" s="29" t="s">
        <v>331</v>
      </c>
      <c r="R450" s="79" t="s">
        <v>402</v>
      </c>
      <c r="S450" s="77">
        <v>0</v>
      </c>
    </row>
    <row r="451" spans="1:19" s="83" customFormat="1" ht="63.75" customHeight="1">
      <c r="A451" s="25">
        <v>272</v>
      </c>
      <c r="B451" s="24" t="s">
        <v>52</v>
      </c>
      <c r="C451" s="77" t="s">
        <v>26</v>
      </c>
      <c r="D451" s="26" t="s">
        <v>1316</v>
      </c>
      <c r="E451" s="26" t="s">
        <v>1317</v>
      </c>
      <c r="F451" s="26" t="s">
        <v>1317</v>
      </c>
      <c r="G451" s="26" t="s">
        <v>1318</v>
      </c>
      <c r="H451" s="26" t="s">
        <v>1318</v>
      </c>
      <c r="I451" s="115" t="s">
        <v>1319</v>
      </c>
      <c r="J451" s="115" t="s">
        <v>1319</v>
      </c>
      <c r="K451" s="26" t="s">
        <v>320</v>
      </c>
      <c r="L451" s="24" t="s">
        <v>334</v>
      </c>
      <c r="M451" s="116">
        <v>8</v>
      </c>
      <c r="N451" s="113">
        <v>1160.71</v>
      </c>
      <c r="O451" s="28">
        <f t="shared" si="13"/>
        <v>9285.68</v>
      </c>
      <c r="P451" s="26" t="s">
        <v>15</v>
      </c>
      <c r="Q451" s="29" t="s">
        <v>331</v>
      </c>
      <c r="R451" s="79" t="s">
        <v>402</v>
      </c>
      <c r="S451" s="77">
        <v>0</v>
      </c>
    </row>
    <row r="452" spans="1:19" s="83" customFormat="1" ht="63.75" customHeight="1">
      <c r="A452" s="25">
        <v>273</v>
      </c>
      <c r="B452" s="24" t="s">
        <v>52</v>
      </c>
      <c r="C452" s="77" t="s">
        <v>26</v>
      </c>
      <c r="D452" s="24" t="s">
        <v>1320</v>
      </c>
      <c r="E452" s="24" t="s">
        <v>1321</v>
      </c>
      <c r="F452" s="24" t="s">
        <v>1321</v>
      </c>
      <c r="G452" s="24" t="s">
        <v>1322</v>
      </c>
      <c r="H452" s="24" t="s">
        <v>1322</v>
      </c>
      <c r="I452" s="115" t="s">
        <v>1323</v>
      </c>
      <c r="J452" s="115" t="s">
        <v>1323</v>
      </c>
      <c r="K452" s="26" t="s">
        <v>320</v>
      </c>
      <c r="L452" s="24" t="s">
        <v>334</v>
      </c>
      <c r="M452" s="116">
        <v>8</v>
      </c>
      <c r="N452" s="113">
        <v>31785.71</v>
      </c>
      <c r="O452" s="28">
        <f t="shared" si="13"/>
        <v>254285.68</v>
      </c>
      <c r="P452" s="26" t="s">
        <v>15</v>
      </c>
      <c r="Q452" s="29" t="s">
        <v>331</v>
      </c>
      <c r="R452" s="79" t="s">
        <v>402</v>
      </c>
      <c r="S452" s="77">
        <v>0</v>
      </c>
    </row>
    <row r="453" spans="1:19" s="83" customFormat="1" ht="63.75" customHeight="1">
      <c r="A453" s="25">
        <v>274</v>
      </c>
      <c r="B453" s="24" t="s">
        <v>52</v>
      </c>
      <c r="C453" s="77" t="s">
        <v>26</v>
      </c>
      <c r="D453" s="43" t="s">
        <v>1324</v>
      </c>
      <c r="E453" s="43" t="s">
        <v>1325</v>
      </c>
      <c r="F453" s="43" t="s">
        <v>1325</v>
      </c>
      <c r="G453" s="43" t="s">
        <v>1326</v>
      </c>
      <c r="H453" s="43" t="s">
        <v>1326</v>
      </c>
      <c r="I453" s="118" t="s">
        <v>1327</v>
      </c>
      <c r="J453" s="118" t="s">
        <v>1327</v>
      </c>
      <c r="K453" s="26" t="s">
        <v>320</v>
      </c>
      <c r="L453" s="117" t="s">
        <v>345</v>
      </c>
      <c r="M453" s="116">
        <v>4</v>
      </c>
      <c r="N453" s="113">
        <v>49107.14</v>
      </c>
      <c r="O453" s="28">
        <f t="shared" si="13"/>
        <v>196428.56</v>
      </c>
      <c r="P453" s="26" t="s">
        <v>15</v>
      </c>
      <c r="Q453" s="29" t="s">
        <v>331</v>
      </c>
      <c r="R453" s="79" t="s">
        <v>402</v>
      </c>
      <c r="S453" s="77">
        <v>0</v>
      </c>
    </row>
    <row r="454" spans="1:19" s="83" customFormat="1" ht="63.75" customHeight="1">
      <c r="A454" s="25">
        <v>275</v>
      </c>
      <c r="B454" s="24" t="s">
        <v>52</v>
      </c>
      <c r="C454" s="77" t="s">
        <v>26</v>
      </c>
      <c r="D454" s="33" t="s">
        <v>1328</v>
      </c>
      <c r="E454" s="33" t="s">
        <v>1321</v>
      </c>
      <c r="F454" s="33" t="s">
        <v>1321</v>
      </c>
      <c r="G454" s="33" t="s">
        <v>1329</v>
      </c>
      <c r="H454" s="33" t="s">
        <v>1329</v>
      </c>
      <c r="I454" s="115" t="s">
        <v>1330</v>
      </c>
      <c r="J454" s="115" t="s">
        <v>1330</v>
      </c>
      <c r="K454" s="26" t="s">
        <v>320</v>
      </c>
      <c r="L454" s="24" t="s">
        <v>334</v>
      </c>
      <c r="M454" s="116">
        <v>2</v>
      </c>
      <c r="N454" s="113">
        <v>2142.86</v>
      </c>
      <c r="O454" s="28">
        <f t="shared" si="13"/>
        <v>4285.72</v>
      </c>
      <c r="P454" s="26" t="s">
        <v>15</v>
      </c>
      <c r="Q454" s="29" t="s">
        <v>331</v>
      </c>
      <c r="R454" s="79" t="s">
        <v>402</v>
      </c>
      <c r="S454" s="77">
        <v>0</v>
      </c>
    </row>
    <row r="455" spans="1:19" s="83" customFormat="1" ht="63.75" customHeight="1">
      <c r="A455" s="25">
        <v>276</v>
      </c>
      <c r="B455" s="24" t="s">
        <v>52</v>
      </c>
      <c r="C455" s="77" t="s">
        <v>26</v>
      </c>
      <c r="D455" s="33" t="s">
        <v>1331</v>
      </c>
      <c r="E455" s="33" t="s">
        <v>1321</v>
      </c>
      <c r="F455" s="33" t="s">
        <v>1321</v>
      </c>
      <c r="G455" s="33" t="s">
        <v>1332</v>
      </c>
      <c r="H455" s="33" t="s">
        <v>1332</v>
      </c>
      <c r="I455" s="115" t="s">
        <v>1333</v>
      </c>
      <c r="J455" s="115" t="s">
        <v>1333</v>
      </c>
      <c r="K455" s="26" t="s">
        <v>320</v>
      </c>
      <c r="L455" s="24" t="s">
        <v>334</v>
      </c>
      <c r="M455" s="116">
        <v>1</v>
      </c>
      <c r="N455" s="113">
        <v>11160.71</v>
      </c>
      <c r="O455" s="28">
        <f t="shared" si="13"/>
        <v>11160.71</v>
      </c>
      <c r="P455" s="26" t="s">
        <v>15</v>
      </c>
      <c r="Q455" s="29" t="s">
        <v>331</v>
      </c>
      <c r="R455" s="79" t="s">
        <v>402</v>
      </c>
      <c r="S455" s="77">
        <v>0</v>
      </c>
    </row>
    <row r="456" spans="1:19" s="83" customFormat="1" ht="63.75" customHeight="1">
      <c r="A456" s="25">
        <v>277</v>
      </c>
      <c r="B456" s="24" t="s">
        <v>52</v>
      </c>
      <c r="C456" s="77" t="s">
        <v>26</v>
      </c>
      <c r="D456" s="33" t="s">
        <v>1334</v>
      </c>
      <c r="E456" s="33" t="s">
        <v>1321</v>
      </c>
      <c r="F456" s="33" t="s">
        <v>1321</v>
      </c>
      <c r="G456" s="33" t="s">
        <v>1335</v>
      </c>
      <c r="H456" s="33" t="s">
        <v>1335</v>
      </c>
      <c r="I456" s="115" t="s">
        <v>1336</v>
      </c>
      <c r="J456" s="115" t="s">
        <v>1336</v>
      </c>
      <c r="K456" s="26" t="s">
        <v>320</v>
      </c>
      <c r="L456" s="24" t="s">
        <v>334</v>
      </c>
      <c r="M456" s="116">
        <v>1</v>
      </c>
      <c r="N456" s="113">
        <v>3125</v>
      </c>
      <c r="O456" s="28">
        <f t="shared" si="13"/>
        <v>3125</v>
      </c>
      <c r="P456" s="26" t="s">
        <v>15</v>
      </c>
      <c r="Q456" s="29" t="s">
        <v>331</v>
      </c>
      <c r="R456" s="79" t="s">
        <v>402</v>
      </c>
      <c r="S456" s="77">
        <v>0</v>
      </c>
    </row>
    <row r="457" spans="1:19" s="83" customFormat="1" ht="63.75" customHeight="1">
      <c r="A457" s="25">
        <v>278</v>
      </c>
      <c r="B457" s="24" t="s">
        <v>52</v>
      </c>
      <c r="C457" s="77" t="s">
        <v>26</v>
      </c>
      <c r="D457" s="24" t="s">
        <v>1320</v>
      </c>
      <c r="E457" s="24" t="s">
        <v>1321</v>
      </c>
      <c r="F457" s="24" t="s">
        <v>1321</v>
      </c>
      <c r="G457" s="24" t="s">
        <v>1322</v>
      </c>
      <c r="H457" s="24" t="s">
        <v>1322</v>
      </c>
      <c r="I457" s="115" t="s">
        <v>1337</v>
      </c>
      <c r="J457" s="115" t="s">
        <v>1337</v>
      </c>
      <c r="K457" s="26" t="s">
        <v>320</v>
      </c>
      <c r="L457" s="24" t="s">
        <v>334</v>
      </c>
      <c r="M457" s="116">
        <v>6</v>
      </c>
      <c r="N457" s="113">
        <v>12946.43</v>
      </c>
      <c r="O457" s="28">
        <f t="shared" si="13"/>
        <v>77678.58</v>
      </c>
      <c r="P457" s="26" t="s">
        <v>15</v>
      </c>
      <c r="Q457" s="29" t="s">
        <v>331</v>
      </c>
      <c r="R457" s="79" t="s">
        <v>402</v>
      </c>
      <c r="S457" s="77">
        <v>0</v>
      </c>
    </row>
    <row r="458" spans="1:19" s="83" customFormat="1" ht="63.75" customHeight="1">
      <c r="A458" s="25">
        <v>279</v>
      </c>
      <c r="B458" s="24" t="s">
        <v>52</v>
      </c>
      <c r="C458" s="77" t="s">
        <v>26</v>
      </c>
      <c r="D458" s="33" t="s">
        <v>1187</v>
      </c>
      <c r="E458" s="33" t="s">
        <v>1188</v>
      </c>
      <c r="F458" s="33" t="s">
        <v>1188</v>
      </c>
      <c r="G458" s="33" t="s">
        <v>1189</v>
      </c>
      <c r="H458" s="33" t="s">
        <v>1189</v>
      </c>
      <c r="I458" s="115" t="s">
        <v>1338</v>
      </c>
      <c r="J458" s="115" t="s">
        <v>1338</v>
      </c>
      <c r="K458" s="26" t="s">
        <v>320</v>
      </c>
      <c r="L458" s="24" t="s">
        <v>334</v>
      </c>
      <c r="M458" s="116">
        <v>8</v>
      </c>
      <c r="N458" s="113">
        <v>1607.14</v>
      </c>
      <c r="O458" s="28">
        <f t="shared" si="13"/>
        <v>12857.12</v>
      </c>
      <c r="P458" s="26" t="s">
        <v>15</v>
      </c>
      <c r="Q458" s="29" t="s">
        <v>331</v>
      </c>
      <c r="R458" s="79" t="s">
        <v>402</v>
      </c>
      <c r="S458" s="77">
        <v>0</v>
      </c>
    </row>
    <row r="459" spans="1:19" s="83" customFormat="1" ht="63.75" customHeight="1">
      <c r="A459" s="25">
        <v>280</v>
      </c>
      <c r="B459" s="24" t="s">
        <v>52</v>
      </c>
      <c r="C459" s="77" t="s">
        <v>26</v>
      </c>
      <c r="D459" s="33" t="s">
        <v>1187</v>
      </c>
      <c r="E459" s="33" t="s">
        <v>1188</v>
      </c>
      <c r="F459" s="33" t="s">
        <v>1188</v>
      </c>
      <c r="G459" s="33" t="s">
        <v>1189</v>
      </c>
      <c r="H459" s="33" t="s">
        <v>1189</v>
      </c>
      <c r="I459" s="115" t="s">
        <v>1339</v>
      </c>
      <c r="J459" s="115" t="s">
        <v>1339</v>
      </c>
      <c r="K459" s="26" t="s">
        <v>320</v>
      </c>
      <c r="L459" s="24" t="s">
        <v>334</v>
      </c>
      <c r="M459" s="116">
        <v>4</v>
      </c>
      <c r="N459" s="113">
        <v>2142.86</v>
      </c>
      <c r="O459" s="28">
        <f t="shared" si="13"/>
        <v>8571.44</v>
      </c>
      <c r="P459" s="26" t="s">
        <v>15</v>
      </c>
      <c r="Q459" s="29" t="s">
        <v>331</v>
      </c>
      <c r="R459" s="79" t="s">
        <v>402</v>
      </c>
      <c r="S459" s="77">
        <v>0</v>
      </c>
    </row>
    <row r="460" spans="1:19" s="83" customFormat="1" ht="63.75" customHeight="1">
      <c r="A460" s="25">
        <v>281</v>
      </c>
      <c r="B460" s="24" t="s">
        <v>52</v>
      </c>
      <c r="C460" s="77" t="s">
        <v>26</v>
      </c>
      <c r="D460" s="33" t="s">
        <v>1187</v>
      </c>
      <c r="E460" s="33" t="s">
        <v>1188</v>
      </c>
      <c r="F460" s="33" t="s">
        <v>1188</v>
      </c>
      <c r="G460" s="33" t="s">
        <v>1189</v>
      </c>
      <c r="H460" s="33" t="s">
        <v>1189</v>
      </c>
      <c r="I460" s="115" t="s">
        <v>1340</v>
      </c>
      <c r="J460" s="115" t="s">
        <v>1340</v>
      </c>
      <c r="K460" s="26" t="s">
        <v>320</v>
      </c>
      <c r="L460" s="24" t="s">
        <v>334</v>
      </c>
      <c r="M460" s="116">
        <v>8</v>
      </c>
      <c r="N460" s="113">
        <v>2035.71</v>
      </c>
      <c r="O460" s="28">
        <f t="shared" si="13"/>
        <v>16285.68</v>
      </c>
      <c r="P460" s="26" t="s">
        <v>15</v>
      </c>
      <c r="Q460" s="29" t="s">
        <v>331</v>
      </c>
      <c r="R460" s="79" t="s">
        <v>402</v>
      </c>
      <c r="S460" s="77">
        <v>0</v>
      </c>
    </row>
    <row r="461" spans="1:19" s="83" customFormat="1" ht="63.75" customHeight="1">
      <c r="A461" s="25">
        <v>282</v>
      </c>
      <c r="B461" s="24" t="s">
        <v>52</v>
      </c>
      <c r="C461" s="77" t="s">
        <v>26</v>
      </c>
      <c r="D461" s="26" t="s">
        <v>1341</v>
      </c>
      <c r="E461" s="26" t="s">
        <v>1342</v>
      </c>
      <c r="F461" s="26" t="s">
        <v>1342</v>
      </c>
      <c r="G461" s="26" t="s">
        <v>1343</v>
      </c>
      <c r="H461" s="26" t="s">
        <v>1343</v>
      </c>
      <c r="I461" s="115" t="s">
        <v>1344</v>
      </c>
      <c r="J461" s="115" t="s">
        <v>1344</v>
      </c>
      <c r="K461" s="26" t="s">
        <v>320</v>
      </c>
      <c r="L461" s="24" t="s">
        <v>334</v>
      </c>
      <c r="M461" s="116">
        <v>16</v>
      </c>
      <c r="N461" s="113">
        <v>89.29</v>
      </c>
      <c r="O461" s="28">
        <f t="shared" si="13"/>
        <v>1428.64</v>
      </c>
      <c r="P461" s="26" t="s">
        <v>15</v>
      </c>
      <c r="Q461" s="29" t="s">
        <v>331</v>
      </c>
      <c r="R461" s="79" t="s">
        <v>402</v>
      </c>
      <c r="S461" s="77">
        <v>0</v>
      </c>
    </row>
    <row r="462" spans="1:19" s="83" customFormat="1" ht="63.75" customHeight="1">
      <c r="A462" s="25">
        <v>283</v>
      </c>
      <c r="B462" s="24" t="s">
        <v>52</v>
      </c>
      <c r="C462" s="77" t="s">
        <v>26</v>
      </c>
      <c r="D462" s="26" t="s">
        <v>1345</v>
      </c>
      <c r="E462" s="26" t="s">
        <v>1346</v>
      </c>
      <c r="F462" s="26" t="s">
        <v>1346</v>
      </c>
      <c r="G462" s="26" t="s">
        <v>1164</v>
      </c>
      <c r="H462" s="26" t="s">
        <v>1164</v>
      </c>
      <c r="I462" s="115" t="s">
        <v>1347</v>
      </c>
      <c r="J462" s="115" t="s">
        <v>1347</v>
      </c>
      <c r="K462" s="26" t="s">
        <v>320</v>
      </c>
      <c r="L462" s="24" t="s">
        <v>334</v>
      </c>
      <c r="M462" s="116">
        <v>1</v>
      </c>
      <c r="N462" s="113">
        <v>17812.5</v>
      </c>
      <c r="O462" s="28">
        <f t="shared" si="13"/>
        <v>17812.5</v>
      </c>
      <c r="P462" s="26" t="s">
        <v>15</v>
      </c>
      <c r="Q462" s="29" t="s">
        <v>331</v>
      </c>
      <c r="R462" s="79" t="s">
        <v>402</v>
      </c>
      <c r="S462" s="77">
        <v>0</v>
      </c>
    </row>
    <row r="463" spans="1:19" s="83" customFormat="1" ht="63.75" customHeight="1">
      <c r="A463" s="25">
        <v>284</v>
      </c>
      <c r="B463" s="24" t="s">
        <v>52</v>
      </c>
      <c r="C463" s="77" t="s">
        <v>26</v>
      </c>
      <c r="D463" s="26" t="s">
        <v>1212</v>
      </c>
      <c r="E463" s="26" t="s">
        <v>1213</v>
      </c>
      <c r="F463" s="26" t="s">
        <v>1213</v>
      </c>
      <c r="G463" s="26" t="s">
        <v>1214</v>
      </c>
      <c r="H463" s="26" t="s">
        <v>1214</v>
      </c>
      <c r="I463" s="115" t="s">
        <v>1348</v>
      </c>
      <c r="J463" s="115" t="s">
        <v>1348</v>
      </c>
      <c r="K463" s="26" t="s">
        <v>320</v>
      </c>
      <c r="L463" s="24" t="s">
        <v>334</v>
      </c>
      <c r="M463" s="116">
        <v>1</v>
      </c>
      <c r="N463" s="113">
        <v>5803.57</v>
      </c>
      <c r="O463" s="28">
        <f t="shared" si="13"/>
        <v>5803.57</v>
      </c>
      <c r="P463" s="26" t="s">
        <v>15</v>
      </c>
      <c r="Q463" s="29" t="s">
        <v>331</v>
      </c>
      <c r="R463" s="79" t="s">
        <v>402</v>
      </c>
      <c r="S463" s="77">
        <v>0</v>
      </c>
    </row>
    <row r="464" spans="1:19" s="83" customFormat="1" ht="63.75" customHeight="1">
      <c r="A464" s="25">
        <v>285</v>
      </c>
      <c r="B464" s="24" t="s">
        <v>52</v>
      </c>
      <c r="C464" s="77" t="s">
        <v>26</v>
      </c>
      <c r="D464" s="26" t="s">
        <v>1349</v>
      </c>
      <c r="E464" s="26" t="s">
        <v>1350</v>
      </c>
      <c r="F464" s="26" t="s">
        <v>1350</v>
      </c>
      <c r="G464" s="26" t="s">
        <v>1351</v>
      </c>
      <c r="H464" s="26" t="s">
        <v>1351</v>
      </c>
      <c r="I464" s="115" t="s">
        <v>1352</v>
      </c>
      <c r="J464" s="115" t="s">
        <v>1352</v>
      </c>
      <c r="K464" s="26" t="s">
        <v>320</v>
      </c>
      <c r="L464" s="24" t="s">
        <v>334</v>
      </c>
      <c r="M464" s="116">
        <v>1</v>
      </c>
      <c r="N464" s="113">
        <v>4196.43</v>
      </c>
      <c r="O464" s="28">
        <f t="shared" si="13"/>
        <v>4196.43</v>
      </c>
      <c r="P464" s="26" t="s">
        <v>15</v>
      </c>
      <c r="Q464" s="29" t="s">
        <v>331</v>
      </c>
      <c r="R464" s="79" t="s">
        <v>402</v>
      </c>
      <c r="S464" s="77">
        <v>0</v>
      </c>
    </row>
    <row r="465" spans="1:19" s="83" customFormat="1" ht="63.75" customHeight="1">
      <c r="A465" s="25">
        <v>286</v>
      </c>
      <c r="B465" s="24" t="s">
        <v>52</v>
      </c>
      <c r="C465" s="77" t="s">
        <v>26</v>
      </c>
      <c r="D465" s="33" t="s">
        <v>1353</v>
      </c>
      <c r="E465" s="33" t="s">
        <v>1354</v>
      </c>
      <c r="F465" s="33" t="s">
        <v>1354</v>
      </c>
      <c r="G465" s="33" t="s">
        <v>1355</v>
      </c>
      <c r="H465" s="33" t="s">
        <v>1355</v>
      </c>
      <c r="I465" s="115" t="s">
        <v>1356</v>
      </c>
      <c r="J465" s="115" t="s">
        <v>1356</v>
      </c>
      <c r="K465" s="26" t="s">
        <v>320</v>
      </c>
      <c r="L465" s="117" t="s">
        <v>345</v>
      </c>
      <c r="M465" s="116">
        <v>6</v>
      </c>
      <c r="N465" s="113">
        <v>4285.71</v>
      </c>
      <c r="O465" s="28">
        <f t="shared" si="13"/>
        <v>25714.260000000002</v>
      </c>
      <c r="P465" s="26" t="s">
        <v>15</v>
      </c>
      <c r="Q465" s="29" t="s">
        <v>331</v>
      </c>
      <c r="R465" s="79" t="s">
        <v>402</v>
      </c>
      <c r="S465" s="77">
        <v>0</v>
      </c>
    </row>
    <row r="466" spans="1:19" s="83" customFormat="1" ht="63.75" customHeight="1">
      <c r="A466" s="25">
        <v>287</v>
      </c>
      <c r="B466" s="24" t="s">
        <v>52</v>
      </c>
      <c r="C466" s="77" t="s">
        <v>26</v>
      </c>
      <c r="D466" s="33" t="s">
        <v>1357</v>
      </c>
      <c r="E466" s="33" t="s">
        <v>1358</v>
      </c>
      <c r="F466" s="33" t="s">
        <v>1358</v>
      </c>
      <c r="G466" s="60" t="s">
        <v>1359</v>
      </c>
      <c r="H466" s="60" t="s">
        <v>1359</v>
      </c>
      <c r="I466" s="115" t="s">
        <v>1360</v>
      </c>
      <c r="J466" s="115" t="s">
        <v>1361</v>
      </c>
      <c r="K466" s="26" t="s">
        <v>320</v>
      </c>
      <c r="L466" s="117" t="s">
        <v>1153</v>
      </c>
      <c r="M466" s="116">
        <v>60</v>
      </c>
      <c r="N466" s="113">
        <v>133.93</v>
      </c>
      <c r="O466" s="28">
        <f t="shared" si="13"/>
        <v>8035.8</v>
      </c>
      <c r="P466" s="26" t="s">
        <v>15</v>
      </c>
      <c r="Q466" s="29" t="s">
        <v>331</v>
      </c>
      <c r="R466" s="79" t="s">
        <v>402</v>
      </c>
      <c r="S466" s="77">
        <v>0</v>
      </c>
    </row>
    <row r="467" spans="1:19" s="83" customFormat="1" ht="63.75" customHeight="1">
      <c r="A467" s="25">
        <v>288</v>
      </c>
      <c r="B467" s="24" t="s">
        <v>52</v>
      </c>
      <c r="C467" s="77" t="s">
        <v>26</v>
      </c>
      <c r="D467" s="26" t="s">
        <v>1362</v>
      </c>
      <c r="E467" s="26" t="s">
        <v>1363</v>
      </c>
      <c r="F467" s="26" t="s">
        <v>1363</v>
      </c>
      <c r="G467" s="26" t="s">
        <v>1364</v>
      </c>
      <c r="H467" s="26" t="s">
        <v>1364</v>
      </c>
      <c r="I467" s="115" t="s">
        <v>1365</v>
      </c>
      <c r="J467" s="115" t="s">
        <v>1365</v>
      </c>
      <c r="K467" s="26" t="s">
        <v>320</v>
      </c>
      <c r="L467" s="24" t="s">
        <v>334</v>
      </c>
      <c r="M467" s="116">
        <v>35</v>
      </c>
      <c r="N467" s="113">
        <v>89.29</v>
      </c>
      <c r="O467" s="28">
        <f t="shared" si="13"/>
        <v>3125.15</v>
      </c>
      <c r="P467" s="26" t="s">
        <v>15</v>
      </c>
      <c r="Q467" s="29" t="s">
        <v>331</v>
      </c>
      <c r="R467" s="79" t="s">
        <v>402</v>
      </c>
      <c r="S467" s="77">
        <v>0</v>
      </c>
    </row>
    <row r="468" spans="1:19" s="83" customFormat="1" ht="63.75" customHeight="1">
      <c r="A468" s="25">
        <v>289</v>
      </c>
      <c r="B468" s="24" t="s">
        <v>52</v>
      </c>
      <c r="C468" s="77" t="s">
        <v>26</v>
      </c>
      <c r="D468" s="26" t="s">
        <v>1362</v>
      </c>
      <c r="E468" s="26" t="s">
        <v>1363</v>
      </c>
      <c r="F468" s="26" t="s">
        <v>1363</v>
      </c>
      <c r="G468" s="26" t="s">
        <v>1364</v>
      </c>
      <c r="H468" s="26" t="s">
        <v>1364</v>
      </c>
      <c r="I468" s="115" t="s">
        <v>1366</v>
      </c>
      <c r="J468" s="115" t="s">
        <v>1366</v>
      </c>
      <c r="K468" s="26" t="s">
        <v>320</v>
      </c>
      <c r="L468" s="24" t="s">
        <v>334</v>
      </c>
      <c r="M468" s="116">
        <v>35</v>
      </c>
      <c r="N468" s="113">
        <v>89.29</v>
      </c>
      <c r="O468" s="28">
        <f t="shared" si="13"/>
        <v>3125.15</v>
      </c>
      <c r="P468" s="26" t="s">
        <v>15</v>
      </c>
      <c r="Q468" s="29" t="s">
        <v>331</v>
      </c>
      <c r="R468" s="79" t="s">
        <v>402</v>
      </c>
      <c r="S468" s="77">
        <v>0</v>
      </c>
    </row>
    <row r="469" spans="1:19" s="83" customFormat="1" ht="63.75" customHeight="1">
      <c r="A469" s="25">
        <v>290</v>
      </c>
      <c r="B469" s="24" t="s">
        <v>52</v>
      </c>
      <c r="C469" s="77" t="s">
        <v>26</v>
      </c>
      <c r="D469" s="26" t="s">
        <v>1362</v>
      </c>
      <c r="E469" s="26" t="s">
        <v>1363</v>
      </c>
      <c r="F469" s="26" t="s">
        <v>1363</v>
      </c>
      <c r="G469" s="26" t="s">
        <v>1364</v>
      </c>
      <c r="H469" s="26" t="s">
        <v>1364</v>
      </c>
      <c r="I469" s="115" t="s">
        <v>1367</v>
      </c>
      <c r="J469" s="115" t="s">
        <v>1367</v>
      </c>
      <c r="K469" s="26" t="s">
        <v>320</v>
      </c>
      <c r="L469" s="24" t="s">
        <v>334</v>
      </c>
      <c r="M469" s="116">
        <v>14</v>
      </c>
      <c r="N469" s="113">
        <v>446.43</v>
      </c>
      <c r="O469" s="28">
        <f t="shared" si="13"/>
        <v>6250.02</v>
      </c>
      <c r="P469" s="26" t="s">
        <v>15</v>
      </c>
      <c r="Q469" s="29" t="s">
        <v>331</v>
      </c>
      <c r="R469" s="79" t="s">
        <v>402</v>
      </c>
      <c r="S469" s="77">
        <v>0</v>
      </c>
    </row>
    <row r="470" spans="1:19" s="83" customFormat="1" ht="63.75" customHeight="1">
      <c r="A470" s="25">
        <v>291</v>
      </c>
      <c r="B470" s="24" t="s">
        <v>52</v>
      </c>
      <c r="C470" s="77" t="s">
        <v>26</v>
      </c>
      <c r="D470" s="33" t="s">
        <v>1368</v>
      </c>
      <c r="E470" s="33" t="s">
        <v>1369</v>
      </c>
      <c r="F470" s="33" t="s">
        <v>1369</v>
      </c>
      <c r="G470" s="33" t="s">
        <v>1370</v>
      </c>
      <c r="H470" s="33" t="s">
        <v>1370</v>
      </c>
      <c r="I470" s="120" t="s">
        <v>1371</v>
      </c>
      <c r="J470" s="120" t="s">
        <v>1371</v>
      </c>
      <c r="K470" s="26" t="s">
        <v>320</v>
      </c>
      <c r="L470" s="24" t="s">
        <v>334</v>
      </c>
      <c r="M470" s="121">
        <v>5</v>
      </c>
      <c r="N470" s="113">
        <v>5000</v>
      </c>
      <c r="O470" s="28">
        <f t="shared" si="13"/>
        <v>25000</v>
      </c>
      <c r="P470" s="26" t="s">
        <v>15</v>
      </c>
      <c r="Q470" s="29" t="s">
        <v>331</v>
      </c>
      <c r="R470" s="79" t="s">
        <v>402</v>
      </c>
      <c r="S470" s="77">
        <v>0</v>
      </c>
    </row>
    <row r="471" spans="1:19" s="83" customFormat="1" ht="63.75" customHeight="1">
      <c r="A471" s="25">
        <v>292</v>
      </c>
      <c r="B471" s="24" t="s">
        <v>52</v>
      </c>
      <c r="C471" s="77" t="s">
        <v>26</v>
      </c>
      <c r="D471" s="33" t="s">
        <v>1372</v>
      </c>
      <c r="E471" s="33" t="s">
        <v>524</v>
      </c>
      <c r="F471" s="33" t="s">
        <v>524</v>
      </c>
      <c r="G471" s="33" t="s">
        <v>1373</v>
      </c>
      <c r="H471" s="33" t="s">
        <v>1373</v>
      </c>
      <c r="I471" s="40" t="s">
        <v>1374</v>
      </c>
      <c r="J471" s="40" t="s">
        <v>1374</v>
      </c>
      <c r="K471" s="26" t="s">
        <v>320</v>
      </c>
      <c r="L471" s="24" t="s">
        <v>334</v>
      </c>
      <c r="M471" s="116">
        <v>22</v>
      </c>
      <c r="N471" s="113">
        <v>13571.43</v>
      </c>
      <c r="O471" s="28">
        <f t="shared" si="13"/>
        <v>298571.46000000002</v>
      </c>
      <c r="P471" s="26" t="s">
        <v>16</v>
      </c>
      <c r="Q471" s="29" t="s">
        <v>331</v>
      </c>
      <c r="R471" s="79" t="s">
        <v>332</v>
      </c>
      <c r="S471" s="77">
        <v>0</v>
      </c>
    </row>
    <row r="472" spans="1:19" s="83" customFormat="1" ht="63.75" customHeight="1">
      <c r="A472" s="25">
        <v>293</v>
      </c>
      <c r="B472" s="24" t="s">
        <v>52</v>
      </c>
      <c r="C472" s="77" t="s">
        <v>26</v>
      </c>
      <c r="D472" s="33" t="s">
        <v>1372</v>
      </c>
      <c r="E472" s="33" t="s">
        <v>524</v>
      </c>
      <c r="F472" s="33" t="s">
        <v>524</v>
      </c>
      <c r="G472" s="33" t="s">
        <v>1373</v>
      </c>
      <c r="H472" s="33" t="s">
        <v>1373</v>
      </c>
      <c r="I472" s="122" t="s">
        <v>1375</v>
      </c>
      <c r="J472" s="40" t="s">
        <v>1375</v>
      </c>
      <c r="K472" s="26" t="s">
        <v>320</v>
      </c>
      <c r="L472" s="24" t="s">
        <v>334</v>
      </c>
      <c r="M472" s="116">
        <v>1</v>
      </c>
      <c r="N472" s="113">
        <v>14107.14</v>
      </c>
      <c r="O472" s="28">
        <f t="shared" si="13"/>
        <v>14107.14</v>
      </c>
      <c r="P472" s="26" t="s">
        <v>16</v>
      </c>
      <c r="Q472" s="29" t="s">
        <v>331</v>
      </c>
      <c r="R472" s="79" t="s">
        <v>332</v>
      </c>
      <c r="S472" s="77">
        <v>0</v>
      </c>
    </row>
    <row r="473" spans="1:19" s="83" customFormat="1" ht="63.75" customHeight="1">
      <c r="A473" s="25">
        <v>294</v>
      </c>
      <c r="B473" s="24" t="s">
        <v>52</v>
      </c>
      <c r="C473" s="77" t="s">
        <v>26</v>
      </c>
      <c r="D473" s="33" t="s">
        <v>1376</v>
      </c>
      <c r="E473" s="33" t="s">
        <v>1377</v>
      </c>
      <c r="F473" s="33" t="s">
        <v>1377</v>
      </c>
      <c r="G473" s="33" t="s">
        <v>1378</v>
      </c>
      <c r="H473" s="123" t="s">
        <v>1378</v>
      </c>
      <c r="I473" s="124" t="s">
        <v>1379</v>
      </c>
      <c r="J473" s="124" t="s">
        <v>1379</v>
      </c>
      <c r="K473" s="26" t="s">
        <v>320</v>
      </c>
      <c r="L473" s="24" t="s">
        <v>334</v>
      </c>
      <c r="M473" s="116">
        <v>1</v>
      </c>
      <c r="N473" s="113">
        <v>20714.29</v>
      </c>
      <c r="O473" s="28">
        <f t="shared" si="13"/>
        <v>20714.29</v>
      </c>
      <c r="P473" s="26" t="s">
        <v>16</v>
      </c>
      <c r="Q473" s="29" t="s">
        <v>331</v>
      </c>
      <c r="R473" s="79" t="s">
        <v>402</v>
      </c>
      <c r="S473" s="77">
        <v>0</v>
      </c>
    </row>
    <row r="474" spans="1:19" s="83" customFormat="1" ht="63.75" customHeight="1">
      <c r="A474" s="25">
        <v>295</v>
      </c>
      <c r="B474" s="24" t="s">
        <v>52</v>
      </c>
      <c r="C474" s="77" t="s">
        <v>26</v>
      </c>
      <c r="D474" s="33" t="s">
        <v>1376</v>
      </c>
      <c r="E474" s="33" t="s">
        <v>1377</v>
      </c>
      <c r="F474" s="33" t="s">
        <v>1377</v>
      </c>
      <c r="G474" s="33" t="s">
        <v>1378</v>
      </c>
      <c r="H474" s="123" t="s">
        <v>1378</v>
      </c>
      <c r="I474" s="124" t="s">
        <v>1380</v>
      </c>
      <c r="J474" s="124" t="s">
        <v>1380</v>
      </c>
      <c r="K474" s="26" t="s">
        <v>320</v>
      </c>
      <c r="L474" s="24" t="s">
        <v>334</v>
      </c>
      <c r="M474" s="116">
        <v>1</v>
      </c>
      <c r="N474" s="113">
        <v>2625</v>
      </c>
      <c r="O474" s="28">
        <f t="shared" si="13"/>
        <v>2625</v>
      </c>
      <c r="P474" s="26" t="s">
        <v>16</v>
      </c>
      <c r="Q474" s="29" t="s">
        <v>331</v>
      </c>
      <c r="R474" s="79" t="s">
        <v>402</v>
      </c>
      <c r="S474" s="77">
        <v>0</v>
      </c>
    </row>
    <row r="475" spans="1:19" s="83" customFormat="1" ht="63.75" customHeight="1">
      <c r="A475" s="25">
        <v>296</v>
      </c>
      <c r="B475" s="24" t="s">
        <v>52</v>
      </c>
      <c r="C475" s="77" t="s">
        <v>26</v>
      </c>
      <c r="D475" s="33" t="s">
        <v>1376</v>
      </c>
      <c r="E475" s="33" t="s">
        <v>1377</v>
      </c>
      <c r="F475" s="33" t="s">
        <v>1377</v>
      </c>
      <c r="G475" s="33" t="s">
        <v>1378</v>
      </c>
      <c r="H475" s="123" t="s">
        <v>1378</v>
      </c>
      <c r="I475" s="125" t="s">
        <v>1381</v>
      </c>
      <c r="J475" s="125" t="s">
        <v>1381</v>
      </c>
      <c r="K475" s="26" t="s">
        <v>320</v>
      </c>
      <c r="L475" s="24" t="s">
        <v>334</v>
      </c>
      <c r="M475" s="116">
        <v>1</v>
      </c>
      <c r="N475" s="113">
        <v>2857.14</v>
      </c>
      <c r="O475" s="28">
        <f t="shared" si="13"/>
        <v>2857.14</v>
      </c>
      <c r="P475" s="26" t="s">
        <v>16</v>
      </c>
      <c r="Q475" s="29" t="s">
        <v>331</v>
      </c>
      <c r="R475" s="79" t="s">
        <v>402</v>
      </c>
      <c r="S475" s="77">
        <v>0</v>
      </c>
    </row>
    <row r="476" spans="1:19" s="83" customFormat="1" ht="63.75" customHeight="1">
      <c r="A476" s="25">
        <v>297</v>
      </c>
      <c r="B476" s="24" t="s">
        <v>52</v>
      </c>
      <c r="C476" s="77" t="s">
        <v>26</v>
      </c>
      <c r="D476" s="33" t="s">
        <v>1376</v>
      </c>
      <c r="E476" s="33" t="s">
        <v>1377</v>
      </c>
      <c r="F476" s="33" t="s">
        <v>1377</v>
      </c>
      <c r="G476" s="33" t="s">
        <v>1378</v>
      </c>
      <c r="H476" s="123" t="s">
        <v>1378</v>
      </c>
      <c r="I476" s="125" t="s">
        <v>1382</v>
      </c>
      <c r="J476" s="125" t="s">
        <v>1382</v>
      </c>
      <c r="K476" s="26" t="s">
        <v>320</v>
      </c>
      <c r="L476" s="24" t="s">
        <v>334</v>
      </c>
      <c r="M476" s="116">
        <v>2</v>
      </c>
      <c r="N476" s="113">
        <v>11785.72</v>
      </c>
      <c r="O476" s="28">
        <f t="shared" si="13"/>
        <v>23571.439999999999</v>
      </c>
      <c r="P476" s="26" t="s">
        <v>16</v>
      </c>
      <c r="Q476" s="29" t="s">
        <v>331</v>
      </c>
      <c r="R476" s="79" t="s">
        <v>402</v>
      </c>
      <c r="S476" s="77">
        <v>0</v>
      </c>
    </row>
    <row r="477" spans="1:19" s="83" customFormat="1" ht="63.75" customHeight="1">
      <c r="A477" s="25">
        <v>298</v>
      </c>
      <c r="B477" s="24" t="s">
        <v>52</v>
      </c>
      <c r="C477" s="77" t="s">
        <v>26</v>
      </c>
      <c r="D477" s="33" t="s">
        <v>1376</v>
      </c>
      <c r="E477" s="33" t="s">
        <v>1377</v>
      </c>
      <c r="F477" s="33" t="s">
        <v>1377</v>
      </c>
      <c r="G477" s="33" t="s">
        <v>1378</v>
      </c>
      <c r="H477" s="123" t="s">
        <v>1378</v>
      </c>
      <c r="I477" s="125" t="s">
        <v>1383</v>
      </c>
      <c r="J477" s="125" t="s">
        <v>1383</v>
      </c>
      <c r="K477" s="26" t="s">
        <v>320</v>
      </c>
      <c r="L477" s="24" t="s">
        <v>334</v>
      </c>
      <c r="M477" s="116">
        <v>1</v>
      </c>
      <c r="N477" s="113">
        <v>6428.57</v>
      </c>
      <c r="O477" s="28">
        <f t="shared" si="13"/>
        <v>6428.57</v>
      </c>
      <c r="P477" s="26" t="s">
        <v>16</v>
      </c>
      <c r="Q477" s="29" t="s">
        <v>331</v>
      </c>
      <c r="R477" s="79" t="s">
        <v>402</v>
      </c>
      <c r="S477" s="77">
        <v>0</v>
      </c>
    </row>
    <row r="478" spans="1:19" s="83" customFormat="1" ht="63.75" customHeight="1">
      <c r="A478" s="25">
        <v>299</v>
      </c>
      <c r="B478" s="24" t="s">
        <v>52</v>
      </c>
      <c r="C478" s="77" t="s">
        <v>26</v>
      </c>
      <c r="D478" s="33" t="s">
        <v>1376</v>
      </c>
      <c r="E478" s="33" t="s">
        <v>1377</v>
      </c>
      <c r="F478" s="33" t="s">
        <v>1377</v>
      </c>
      <c r="G478" s="33" t="s">
        <v>1378</v>
      </c>
      <c r="H478" s="123" t="s">
        <v>1378</v>
      </c>
      <c r="I478" s="125" t="s">
        <v>1384</v>
      </c>
      <c r="J478" s="125" t="s">
        <v>1384</v>
      </c>
      <c r="K478" s="26" t="s">
        <v>320</v>
      </c>
      <c r="L478" s="24" t="s">
        <v>334</v>
      </c>
      <c r="M478" s="116">
        <v>1</v>
      </c>
      <c r="N478" s="113">
        <v>5357.14</v>
      </c>
      <c r="O478" s="28">
        <f t="shared" si="13"/>
        <v>5357.14</v>
      </c>
      <c r="P478" s="26" t="s">
        <v>16</v>
      </c>
      <c r="Q478" s="29" t="s">
        <v>331</v>
      </c>
      <c r="R478" s="79" t="s">
        <v>402</v>
      </c>
      <c r="S478" s="77">
        <v>0</v>
      </c>
    </row>
    <row r="479" spans="1:19" s="83" customFormat="1" ht="63.75" customHeight="1">
      <c r="A479" s="25">
        <v>300</v>
      </c>
      <c r="B479" s="24" t="s">
        <v>52</v>
      </c>
      <c r="C479" s="77" t="s">
        <v>26</v>
      </c>
      <c r="D479" s="33" t="s">
        <v>1376</v>
      </c>
      <c r="E479" s="33" t="s">
        <v>1377</v>
      </c>
      <c r="F479" s="33" t="s">
        <v>1377</v>
      </c>
      <c r="G479" s="33" t="s">
        <v>1378</v>
      </c>
      <c r="H479" s="123" t="s">
        <v>1378</v>
      </c>
      <c r="I479" s="125" t="s">
        <v>1385</v>
      </c>
      <c r="J479" s="125" t="s">
        <v>1385</v>
      </c>
      <c r="K479" s="26" t="s">
        <v>320</v>
      </c>
      <c r="L479" s="24" t="s">
        <v>334</v>
      </c>
      <c r="M479" s="116">
        <v>2</v>
      </c>
      <c r="N479" s="113">
        <v>31964.3</v>
      </c>
      <c r="O479" s="28">
        <f t="shared" si="13"/>
        <v>63928.6</v>
      </c>
      <c r="P479" s="26" t="s">
        <v>16</v>
      </c>
      <c r="Q479" s="29" t="s">
        <v>331</v>
      </c>
      <c r="R479" s="79" t="s">
        <v>402</v>
      </c>
      <c r="S479" s="77">
        <v>0</v>
      </c>
    </row>
    <row r="480" spans="1:19" s="83" customFormat="1" ht="63.75" customHeight="1">
      <c r="A480" s="25">
        <v>301</v>
      </c>
      <c r="B480" s="24" t="s">
        <v>52</v>
      </c>
      <c r="C480" s="77" t="s">
        <v>26</v>
      </c>
      <c r="D480" s="33" t="s">
        <v>1386</v>
      </c>
      <c r="E480" s="33" t="s">
        <v>1387</v>
      </c>
      <c r="F480" s="33" t="s">
        <v>1387</v>
      </c>
      <c r="G480" s="33" t="s">
        <v>1388</v>
      </c>
      <c r="H480" s="33" t="s">
        <v>1388</v>
      </c>
      <c r="I480" s="126" t="s">
        <v>1389</v>
      </c>
      <c r="J480" s="126" t="s">
        <v>1389</v>
      </c>
      <c r="K480" s="26" t="s">
        <v>320</v>
      </c>
      <c r="L480" s="33" t="s">
        <v>1390</v>
      </c>
      <c r="M480" s="116">
        <v>13</v>
      </c>
      <c r="N480" s="127">
        <v>17500</v>
      </c>
      <c r="O480" s="28">
        <f t="shared" si="13"/>
        <v>227500</v>
      </c>
      <c r="P480" s="26" t="s">
        <v>16</v>
      </c>
      <c r="Q480" s="29" t="s">
        <v>331</v>
      </c>
      <c r="R480" s="79" t="s">
        <v>402</v>
      </c>
      <c r="S480" s="77">
        <v>0</v>
      </c>
    </row>
    <row r="481" spans="1:21" s="83" customFormat="1" ht="63.75" customHeight="1">
      <c r="A481" s="25">
        <v>302</v>
      </c>
      <c r="B481" s="24" t="s">
        <v>52</v>
      </c>
      <c r="C481" s="77" t="s">
        <v>26</v>
      </c>
      <c r="D481" s="33" t="s">
        <v>1391</v>
      </c>
      <c r="E481" s="33" t="s">
        <v>1392</v>
      </c>
      <c r="F481" s="33" t="s">
        <v>1392</v>
      </c>
      <c r="G481" s="33" t="s">
        <v>1393</v>
      </c>
      <c r="H481" s="33" t="s">
        <v>1393</v>
      </c>
      <c r="I481" s="126" t="s">
        <v>1394</v>
      </c>
      <c r="J481" s="126" t="s">
        <v>1394</v>
      </c>
      <c r="K481" s="26" t="s">
        <v>320</v>
      </c>
      <c r="L481" s="33" t="s">
        <v>1390</v>
      </c>
      <c r="M481" s="116">
        <v>50</v>
      </c>
      <c r="N481" s="127">
        <v>1875</v>
      </c>
      <c r="O481" s="28">
        <f t="shared" si="13"/>
        <v>93750</v>
      </c>
      <c r="P481" s="26" t="s">
        <v>16</v>
      </c>
      <c r="Q481" s="29" t="s">
        <v>331</v>
      </c>
      <c r="R481" s="79" t="s">
        <v>402</v>
      </c>
      <c r="S481" s="77">
        <v>0</v>
      </c>
    </row>
    <row r="482" spans="1:21" s="83" customFormat="1" ht="63.75" customHeight="1">
      <c r="A482" s="25">
        <v>303</v>
      </c>
      <c r="B482" s="24" t="s">
        <v>52</v>
      </c>
      <c r="C482" s="77" t="s">
        <v>26</v>
      </c>
      <c r="D482" s="33" t="s">
        <v>1395</v>
      </c>
      <c r="E482" s="33" t="s">
        <v>1396</v>
      </c>
      <c r="F482" s="33" t="s">
        <v>1396</v>
      </c>
      <c r="G482" s="33" t="s">
        <v>1397</v>
      </c>
      <c r="H482" s="33" t="s">
        <v>1397</v>
      </c>
      <c r="I482" s="126" t="s">
        <v>1398</v>
      </c>
      <c r="J482" s="126" t="s">
        <v>1398</v>
      </c>
      <c r="K482" s="26" t="s">
        <v>320</v>
      </c>
      <c r="L482" s="33" t="s">
        <v>1390</v>
      </c>
      <c r="M482" s="116">
        <v>3</v>
      </c>
      <c r="N482" s="127">
        <v>1428.57</v>
      </c>
      <c r="O482" s="28">
        <f t="shared" si="13"/>
        <v>4285.71</v>
      </c>
      <c r="P482" s="26" t="s">
        <v>16</v>
      </c>
      <c r="Q482" s="29" t="s">
        <v>331</v>
      </c>
      <c r="R482" s="79" t="s">
        <v>402</v>
      </c>
      <c r="S482" s="77">
        <v>0</v>
      </c>
    </row>
    <row r="483" spans="1:21" s="83" customFormat="1" ht="63.75" customHeight="1">
      <c r="A483" s="25">
        <v>304</v>
      </c>
      <c r="B483" s="24" t="s">
        <v>52</v>
      </c>
      <c r="C483" s="77" t="s">
        <v>26</v>
      </c>
      <c r="D483" s="33" t="s">
        <v>1399</v>
      </c>
      <c r="E483" s="33" t="s">
        <v>1400</v>
      </c>
      <c r="F483" s="33" t="s">
        <v>1400</v>
      </c>
      <c r="G483" s="33" t="s">
        <v>1401</v>
      </c>
      <c r="H483" s="33" t="s">
        <v>1401</v>
      </c>
      <c r="I483" s="117" t="s">
        <v>1400</v>
      </c>
      <c r="J483" s="117" t="s">
        <v>1400</v>
      </c>
      <c r="K483" s="26" t="s">
        <v>320</v>
      </c>
      <c r="L483" s="33" t="s">
        <v>1390</v>
      </c>
      <c r="M483" s="116">
        <v>2</v>
      </c>
      <c r="N483" s="127">
        <v>982.14499999999998</v>
      </c>
      <c r="O483" s="28">
        <f t="shared" si="13"/>
        <v>1964.29</v>
      </c>
      <c r="P483" s="26" t="s">
        <v>16</v>
      </c>
      <c r="Q483" s="29" t="s">
        <v>331</v>
      </c>
      <c r="R483" s="79" t="s">
        <v>402</v>
      </c>
      <c r="S483" s="77">
        <v>0</v>
      </c>
    </row>
    <row r="484" spans="1:21" s="83" customFormat="1" ht="63.75" customHeight="1">
      <c r="A484" s="25">
        <v>305</v>
      </c>
      <c r="B484" s="24" t="s">
        <v>52</v>
      </c>
      <c r="C484" s="77" t="s">
        <v>26</v>
      </c>
      <c r="D484" s="33" t="s">
        <v>1402</v>
      </c>
      <c r="E484" s="33" t="s">
        <v>810</v>
      </c>
      <c r="F484" s="33" t="s">
        <v>810</v>
      </c>
      <c r="G484" s="33" t="s">
        <v>1403</v>
      </c>
      <c r="H484" s="33" t="s">
        <v>1403</v>
      </c>
      <c r="I484" s="40" t="s">
        <v>1404</v>
      </c>
      <c r="J484" s="40" t="s">
        <v>1404</v>
      </c>
      <c r="K484" s="26" t="s">
        <v>320</v>
      </c>
      <c r="L484" s="24" t="s">
        <v>334</v>
      </c>
      <c r="M484" s="116">
        <v>2</v>
      </c>
      <c r="N484" s="127">
        <v>714.28499999999997</v>
      </c>
      <c r="O484" s="28">
        <f t="shared" si="13"/>
        <v>1428.57</v>
      </c>
      <c r="P484" s="26" t="s">
        <v>16</v>
      </c>
      <c r="Q484" s="29" t="s">
        <v>331</v>
      </c>
      <c r="R484" s="79" t="s">
        <v>402</v>
      </c>
      <c r="S484" s="77">
        <v>0</v>
      </c>
    </row>
    <row r="485" spans="1:21" s="83" customFormat="1" ht="63.75" customHeight="1">
      <c r="A485" s="25">
        <v>306</v>
      </c>
      <c r="B485" s="26" t="s">
        <v>52</v>
      </c>
      <c r="C485" s="26" t="s">
        <v>26</v>
      </c>
      <c r="D485" s="24" t="s">
        <v>1446</v>
      </c>
      <c r="E485" s="24" t="s">
        <v>1447</v>
      </c>
      <c r="F485" s="24" t="s">
        <v>1447</v>
      </c>
      <c r="G485" s="24" t="s">
        <v>1448</v>
      </c>
      <c r="H485" s="24" t="s">
        <v>1448</v>
      </c>
      <c r="I485" s="26" t="s">
        <v>1449</v>
      </c>
      <c r="J485" s="26" t="s">
        <v>1449</v>
      </c>
      <c r="K485" s="26" t="s">
        <v>322</v>
      </c>
      <c r="L485" s="24" t="s">
        <v>335</v>
      </c>
      <c r="M485" s="49">
        <v>3</v>
      </c>
      <c r="N485" s="28">
        <v>241055.13</v>
      </c>
      <c r="O485" s="28">
        <f>M485*N485</f>
        <v>723165.39</v>
      </c>
      <c r="P485" s="26" t="s">
        <v>17</v>
      </c>
      <c r="Q485" s="29" t="s">
        <v>1112</v>
      </c>
      <c r="R485" s="79" t="s">
        <v>402</v>
      </c>
      <c r="S485" s="26">
        <v>0</v>
      </c>
    </row>
    <row r="486" spans="1:21" s="80" customFormat="1" ht="63.75" customHeight="1">
      <c r="A486" s="25">
        <v>307</v>
      </c>
      <c r="B486" s="26" t="s">
        <v>52</v>
      </c>
      <c r="C486" s="26" t="s">
        <v>26</v>
      </c>
      <c r="D486" s="24" t="s">
        <v>1446</v>
      </c>
      <c r="E486" s="24" t="s">
        <v>1447</v>
      </c>
      <c r="F486" s="24" t="s">
        <v>1447</v>
      </c>
      <c r="G486" s="24" t="s">
        <v>1448</v>
      </c>
      <c r="H486" s="24" t="s">
        <v>1448</v>
      </c>
      <c r="I486" s="26" t="s">
        <v>1450</v>
      </c>
      <c r="J486" s="26" t="s">
        <v>1450</v>
      </c>
      <c r="K486" s="26" t="s">
        <v>322</v>
      </c>
      <c r="L486" s="24" t="s">
        <v>335</v>
      </c>
      <c r="M486" s="49">
        <v>6</v>
      </c>
      <c r="N486" s="28">
        <v>103413.37</v>
      </c>
      <c r="O486" s="28">
        <f>M486*N486</f>
        <v>620480.22</v>
      </c>
      <c r="P486" s="26" t="s">
        <v>17</v>
      </c>
      <c r="Q486" s="29" t="s">
        <v>1112</v>
      </c>
      <c r="R486" s="79" t="s">
        <v>402</v>
      </c>
      <c r="S486" s="26">
        <v>0</v>
      </c>
    </row>
    <row r="487" spans="1:21" s="80" customFormat="1" ht="63.75" customHeight="1">
      <c r="A487" s="25">
        <v>308</v>
      </c>
      <c r="B487" s="26" t="s">
        <v>52</v>
      </c>
      <c r="C487" s="26" t="s">
        <v>26</v>
      </c>
      <c r="D487" s="24" t="s">
        <v>1446</v>
      </c>
      <c r="E487" s="24" t="s">
        <v>1447</v>
      </c>
      <c r="F487" s="24" t="s">
        <v>1447</v>
      </c>
      <c r="G487" s="24" t="s">
        <v>1448</v>
      </c>
      <c r="H487" s="24" t="s">
        <v>1448</v>
      </c>
      <c r="I487" s="26" t="s">
        <v>1451</v>
      </c>
      <c r="J487" s="26" t="s">
        <v>1451</v>
      </c>
      <c r="K487" s="26" t="s">
        <v>322</v>
      </c>
      <c r="L487" s="24" t="s">
        <v>335</v>
      </c>
      <c r="M487" s="49">
        <v>6</v>
      </c>
      <c r="N487" s="28">
        <v>67447.44</v>
      </c>
      <c r="O487" s="28">
        <f t="shared" ref="O487:O502" si="14">M487*N487</f>
        <v>404684.64</v>
      </c>
      <c r="P487" s="26" t="s">
        <v>17</v>
      </c>
      <c r="Q487" s="29" t="s">
        <v>1112</v>
      </c>
      <c r="R487" s="79" t="s">
        <v>402</v>
      </c>
      <c r="S487" s="26">
        <v>0</v>
      </c>
    </row>
    <row r="488" spans="1:21" s="80" customFormat="1" ht="63.75" customHeight="1">
      <c r="A488" s="25">
        <v>309</v>
      </c>
      <c r="B488" s="26" t="s">
        <v>52</v>
      </c>
      <c r="C488" s="26" t="s">
        <v>26</v>
      </c>
      <c r="D488" s="24" t="s">
        <v>1446</v>
      </c>
      <c r="E488" s="24" t="s">
        <v>1447</v>
      </c>
      <c r="F488" s="24" t="s">
        <v>1447</v>
      </c>
      <c r="G488" s="24" t="s">
        <v>1448</v>
      </c>
      <c r="H488" s="24" t="s">
        <v>1448</v>
      </c>
      <c r="I488" s="26" t="s">
        <v>1452</v>
      </c>
      <c r="J488" s="26" t="s">
        <v>1452</v>
      </c>
      <c r="K488" s="26" t="s">
        <v>322</v>
      </c>
      <c r="L488" s="24" t="s">
        <v>335</v>
      </c>
      <c r="M488" s="49">
        <v>2</v>
      </c>
      <c r="N488" s="28">
        <v>102556.54</v>
      </c>
      <c r="O488" s="28">
        <f t="shared" si="14"/>
        <v>205113.08</v>
      </c>
      <c r="P488" s="26" t="s">
        <v>17</v>
      </c>
      <c r="Q488" s="29" t="s">
        <v>1112</v>
      </c>
      <c r="R488" s="79" t="s">
        <v>402</v>
      </c>
      <c r="S488" s="26">
        <v>0</v>
      </c>
    </row>
    <row r="489" spans="1:21" s="80" customFormat="1" ht="63.75" customHeight="1">
      <c r="A489" s="25">
        <v>310</v>
      </c>
      <c r="B489" s="26" t="s">
        <v>52</v>
      </c>
      <c r="C489" s="26" t="s">
        <v>26</v>
      </c>
      <c r="D489" s="24" t="s">
        <v>1446</v>
      </c>
      <c r="E489" s="24" t="s">
        <v>1447</v>
      </c>
      <c r="F489" s="24" t="s">
        <v>1447</v>
      </c>
      <c r="G489" s="24" t="s">
        <v>1448</v>
      </c>
      <c r="H489" s="24" t="s">
        <v>1448</v>
      </c>
      <c r="I489" s="26" t="s">
        <v>1453</v>
      </c>
      <c r="J489" s="26" t="s">
        <v>1453</v>
      </c>
      <c r="K489" s="26" t="s">
        <v>322</v>
      </c>
      <c r="L489" s="24" t="s">
        <v>335</v>
      </c>
      <c r="M489" s="49">
        <v>2</v>
      </c>
      <c r="N489" s="28">
        <v>91606.55</v>
      </c>
      <c r="O489" s="28">
        <f t="shared" si="14"/>
        <v>183213.1</v>
      </c>
      <c r="P489" s="26" t="s">
        <v>17</v>
      </c>
      <c r="Q489" s="29" t="s">
        <v>1112</v>
      </c>
      <c r="R489" s="79" t="s">
        <v>402</v>
      </c>
      <c r="S489" s="26">
        <v>0</v>
      </c>
    </row>
    <row r="490" spans="1:21" s="80" customFormat="1" ht="63.75" customHeight="1">
      <c r="A490" s="25">
        <v>311</v>
      </c>
      <c r="B490" s="26" t="s">
        <v>52</v>
      </c>
      <c r="C490" s="26" t="s">
        <v>26</v>
      </c>
      <c r="D490" s="24" t="s">
        <v>1446</v>
      </c>
      <c r="E490" s="24" t="s">
        <v>1447</v>
      </c>
      <c r="F490" s="24" t="s">
        <v>1447</v>
      </c>
      <c r="G490" s="24" t="s">
        <v>1448</v>
      </c>
      <c r="H490" s="24" t="s">
        <v>1448</v>
      </c>
      <c r="I490" s="26" t="s">
        <v>1452</v>
      </c>
      <c r="J490" s="26" t="s">
        <v>1452</v>
      </c>
      <c r="K490" s="26" t="s">
        <v>322</v>
      </c>
      <c r="L490" s="24" t="s">
        <v>335</v>
      </c>
      <c r="M490" s="49">
        <v>2</v>
      </c>
      <c r="N490" s="28">
        <v>83867.88</v>
      </c>
      <c r="O490" s="28">
        <f t="shared" si="14"/>
        <v>167735.76</v>
      </c>
      <c r="P490" s="26" t="s">
        <v>17</v>
      </c>
      <c r="Q490" s="29" t="s">
        <v>1112</v>
      </c>
      <c r="R490" s="79" t="s">
        <v>402</v>
      </c>
      <c r="S490" s="26">
        <v>0</v>
      </c>
    </row>
    <row r="491" spans="1:21" s="80" customFormat="1" ht="63.75" customHeight="1">
      <c r="A491" s="25">
        <v>312</v>
      </c>
      <c r="B491" s="26" t="s">
        <v>52</v>
      </c>
      <c r="C491" s="26" t="s">
        <v>26</v>
      </c>
      <c r="D491" s="24" t="s">
        <v>1446</v>
      </c>
      <c r="E491" s="24" t="s">
        <v>1447</v>
      </c>
      <c r="F491" s="24" t="s">
        <v>1447</v>
      </c>
      <c r="G491" s="24" t="s">
        <v>1448</v>
      </c>
      <c r="H491" s="24" t="s">
        <v>1448</v>
      </c>
      <c r="I491" s="26" t="s">
        <v>1454</v>
      </c>
      <c r="J491" s="26" t="s">
        <v>1454</v>
      </c>
      <c r="K491" s="26" t="s">
        <v>322</v>
      </c>
      <c r="L491" s="24" t="s">
        <v>335</v>
      </c>
      <c r="M491" s="49">
        <v>2</v>
      </c>
      <c r="N491" s="28">
        <v>2014270.53</v>
      </c>
      <c r="O491" s="28">
        <f t="shared" si="14"/>
        <v>4028541.06</v>
      </c>
      <c r="P491" s="26" t="s">
        <v>17</v>
      </c>
      <c r="Q491" s="29" t="s">
        <v>1112</v>
      </c>
      <c r="R491" s="79" t="s">
        <v>402</v>
      </c>
      <c r="S491" s="26">
        <v>0</v>
      </c>
    </row>
    <row r="492" spans="1:21" s="80" customFormat="1" ht="63.75" customHeight="1">
      <c r="A492" s="25">
        <v>313</v>
      </c>
      <c r="B492" s="26" t="s">
        <v>52</v>
      </c>
      <c r="C492" s="26" t="s">
        <v>26</v>
      </c>
      <c r="D492" s="24" t="s">
        <v>1446</v>
      </c>
      <c r="E492" s="24" t="s">
        <v>1447</v>
      </c>
      <c r="F492" s="24" t="s">
        <v>1447</v>
      </c>
      <c r="G492" s="24" t="s">
        <v>1448</v>
      </c>
      <c r="H492" s="24" t="s">
        <v>1448</v>
      </c>
      <c r="I492" s="26" t="s">
        <v>1455</v>
      </c>
      <c r="J492" s="26" t="s">
        <v>1455</v>
      </c>
      <c r="K492" s="26" t="s">
        <v>322</v>
      </c>
      <c r="L492" s="24" t="s">
        <v>335</v>
      </c>
      <c r="M492" s="27">
        <v>6</v>
      </c>
      <c r="N492" s="28">
        <v>651216.26</v>
      </c>
      <c r="O492" s="28">
        <f t="shared" si="14"/>
        <v>3907297.56</v>
      </c>
      <c r="P492" s="26" t="s">
        <v>17</v>
      </c>
      <c r="Q492" s="29" t="s">
        <v>1112</v>
      </c>
      <c r="R492" s="79" t="s">
        <v>402</v>
      </c>
      <c r="S492" s="26">
        <v>0</v>
      </c>
    </row>
    <row r="493" spans="1:21" s="80" customFormat="1" ht="63.75" customHeight="1">
      <c r="A493" s="25">
        <v>314</v>
      </c>
      <c r="B493" s="26" t="s">
        <v>52</v>
      </c>
      <c r="C493" s="26" t="s">
        <v>26</v>
      </c>
      <c r="D493" s="24" t="s">
        <v>1446</v>
      </c>
      <c r="E493" s="24" t="s">
        <v>1447</v>
      </c>
      <c r="F493" s="24" t="s">
        <v>1447</v>
      </c>
      <c r="G493" s="24" t="s">
        <v>1448</v>
      </c>
      <c r="H493" s="24" t="s">
        <v>1448</v>
      </c>
      <c r="I493" s="40" t="s">
        <v>1456</v>
      </c>
      <c r="J493" s="40" t="s">
        <v>1456</v>
      </c>
      <c r="K493" s="26" t="s">
        <v>322</v>
      </c>
      <c r="L493" s="24" t="s">
        <v>335</v>
      </c>
      <c r="M493" s="112">
        <v>6</v>
      </c>
      <c r="N493" s="113">
        <v>10842.6</v>
      </c>
      <c r="O493" s="28">
        <f t="shared" si="14"/>
        <v>65055.600000000006</v>
      </c>
      <c r="P493" s="26" t="s">
        <v>17</v>
      </c>
      <c r="Q493" s="29" t="s">
        <v>1112</v>
      </c>
      <c r="R493" s="79" t="s">
        <v>402</v>
      </c>
      <c r="S493" s="26">
        <v>0</v>
      </c>
    </row>
    <row r="494" spans="1:21" s="80" customFormat="1" ht="63.75" customHeight="1">
      <c r="A494" s="25">
        <v>315</v>
      </c>
      <c r="B494" s="26" t="s">
        <v>52</v>
      </c>
      <c r="C494" s="26" t="s">
        <v>26</v>
      </c>
      <c r="D494" s="24" t="s">
        <v>1446</v>
      </c>
      <c r="E494" s="24" t="s">
        <v>1447</v>
      </c>
      <c r="F494" s="24" t="s">
        <v>1447</v>
      </c>
      <c r="G494" s="24" t="s">
        <v>1448</v>
      </c>
      <c r="H494" s="24" t="s">
        <v>1448</v>
      </c>
      <c r="I494" s="115" t="s">
        <v>1457</v>
      </c>
      <c r="J494" s="115" t="s">
        <v>1457</v>
      </c>
      <c r="K494" s="26" t="s">
        <v>322</v>
      </c>
      <c r="L494" s="24" t="s">
        <v>335</v>
      </c>
      <c r="M494" s="116">
        <v>3</v>
      </c>
      <c r="N494" s="113">
        <v>159692.82999999999</v>
      </c>
      <c r="O494" s="28">
        <f t="shared" si="14"/>
        <v>479078.49</v>
      </c>
      <c r="P494" s="26" t="s">
        <v>17</v>
      </c>
      <c r="Q494" s="29" t="s">
        <v>1112</v>
      </c>
      <c r="R494" s="79" t="s">
        <v>402</v>
      </c>
      <c r="S494" s="26">
        <v>0</v>
      </c>
      <c r="U494" s="129"/>
    </row>
    <row r="495" spans="1:21" s="80" customFormat="1" ht="63.75" customHeight="1">
      <c r="A495" s="25">
        <v>316</v>
      </c>
      <c r="B495" s="26" t="s">
        <v>52</v>
      </c>
      <c r="C495" s="26" t="s">
        <v>26</v>
      </c>
      <c r="D495" s="24" t="s">
        <v>1458</v>
      </c>
      <c r="E495" s="24" t="s">
        <v>1459</v>
      </c>
      <c r="F495" s="24" t="s">
        <v>1459</v>
      </c>
      <c r="G495" s="24" t="s">
        <v>1460</v>
      </c>
      <c r="H495" s="24" t="s">
        <v>1460</v>
      </c>
      <c r="I495" s="115" t="s">
        <v>1461</v>
      </c>
      <c r="J495" s="115" t="s">
        <v>1461</v>
      </c>
      <c r="K495" s="26" t="s">
        <v>322</v>
      </c>
      <c r="L495" s="24" t="s">
        <v>335</v>
      </c>
      <c r="M495" s="116">
        <v>6</v>
      </c>
      <c r="N495" s="113">
        <v>8508.93</v>
      </c>
      <c r="O495" s="28">
        <f t="shared" si="14"/>
        <v>51053.58</v>
      </c>
      <c r="P495" s="26" t="s">
        <v>17</v>
      </c>
      <c r="Q495" s="29" t="s">
        <v>1112</v>
      </c>
      <c r="R495" s="79" t="s">
        <v>402</v>
      </c>
      <c r="S495" s="26">
        <v>0</v>
      </c>
    </row>
    <row r="496" spans="1:21" s="80" customFormat="1" ht="63.75" customHeight="1">
      <c r="A496" s="25">
        <v>317</v>
      </c>
      <c r="B496" s="26" t="s">
        <v>52</v>
      </c>
      <c r="C496" s="26" t="s">
        <v>26</v>
      </c>
      <c r="D496" s="24" t="s">
        <v>1458</v>
      </c>
      <c r="E496" s="24" t="s">
        <v>1459</v>
      </c>
      <c r="F496" s="24" t="s">
        <v>1459</v>
      </c>
      <c r="G496" s="24" t="s">
        <v>1460</v>
      </c>
      <c r="H496" s="24" t="s">
        <v>1460</v>
      </c>
      <c r="I496" s="115" t="s">
        <v>1462</v>
      </c>
      <c r="J496" s="115" t="s">
        <v>1462</v>
      </c>
      <c r="K496" s="26" t="s">
        <v>322</v>
      </c>
      <c r="L496" s="24" t="s">
        <v>335</v>
      </c>
      <c r="M496" s="116">
        <v>8</v>
      </c>
      <c r="N496" s="113">
        <v>491.07</v>
      </c>
      <c r="O496" s="28">
        <f t="shared" si="14"/>
        <v>3928.56</v>
      </c>
      <c r="P496" s="26" t="s">
        <v>17</v>
      </c>
      <c r="Q496" s="29" t="s">
        <v>1112</v>
      </c>
      <c r="R496" s="79" t="s">
        <v>402</v>
      </c>
      <c r="S496" s="26">
        <v>0</v>
      </c>
    </row>
    <row r="497" spans="1:19" s="80" customFormat="1" ht="63.75" customHeight="1">
      <c r="A497" s="25">
        <v>318</v>
      </c>
      <c r="B497" s="26" t="s">
        <v>52</v>
      </c>
      <c r="C497" s="26" t="s">
        <v>26</v>
      </c>
      <c r="D497" s="24" t="s">
        <v>1458</v>
      </c>
      <c r="E497" s="24" t="s">
        <v>1459</v>
      </c>
      <c r="F497" s="24" t="s">
        <v>1459</v>
      </c>
      <c r="G497" s="24" t="s">
        <v>1460</v>
      </c>
      <c r="H497" s="24" t="s">
        <v>1460</v>
      </c>
      <c r="I497" s="115" t="s">
        <v>1463</v>
      </c>
      <c r="J497" s="115" t="s">
        <v>1463</v>
      </c>
      <c r="K497" s="26" t="s">
        <v>322</v>
      </c>
      <c r="L497" s="24" t="s">
        <v>335</v>
      </c>
      <c r="M497" s="116">
        <v>12</v>
      </c>
      <c r="N497" s="113">
        <v>892.86</v>
      </c>
      <c r="O497" s="28">
        <f t="shared" si="14"/>
        <v>10714.32</v>
      </c>
      <c r="P497" s="26" t="s">
        <v>17</v>
      </c>
      <c r="Q497" s="29" t="s">
        <v>1112</v>
      </c>
      <c r="R497" s="79" t="s">
        <v>402</v>
      </c>
      <c r="S497" s="26">
        <v>0</v>
      </c>
    </row>
    <row r="498" spans="1:19" s="80" customFormat="1" ht="63.75" customHeight="1">
      <c r="A498" s="25">
        <v>319</v>
      </c>
      <c r="B498" s="26" t="s">
        <v>52</v>
      </c>
      <c r="C498" s="26" t="s">
        <v>26</v>
      </c>
      <c r="D498" s="24" t="s">
        <v>1458</v>
      </c>
      <c r="E498" s="24" t="s">
        <v>1459</v>
      </c>
      <c r="F498" s="24" t="s">
        <v>1459</v>
      </c>
      <c r="G498" s="24" t="s">
        <v>1460</v>
      </c>
      <c r="H498" s="24" t="s">
        <v>1460</v>
      </c>
      <c r="I498" s="115" t="s">
        <v>1464</v>
      </c>
      <c r="J498" s="115" t="s">
        <v>1464</v>
      </c>
      <c r="K498" s="26" t="s">
        <v>322</v>
      </c>
      <c r="L498" s="24" t="s">
        <v>335</v>
      </c>
      <c r="M498" s="116">
        <v>12</v>
      </c>
      <c r="N498" s="113">
        <v>11607.14</v>
      </c>
      <c r="O498" s="28">
        <f t="shared" si="14"/>
        <v>139285.68</v>
      </c>
      <c r="P498" s="26" t="s">
        <v>17</v>
      </c>
      <c r="Q498" s="29" t="s">
        <v>1112</v>
      </c>
      <c r="R498" s="79" t="s">
        <v>402</v>
      </c>
      <c r="S498" s="26">
        <v>0</v>
      </c>
    </row>
    <row r="499" spans="1:19" s="80" customFormat="1" ht="63.75" customHeight="1">
      <c r="A499" s="25">
        <v>320</v>
      </c>
      <c r="B499" s="26" t="s">
        <v>52</v>
      </c>
      <c r="C499" s="26" t="s">
        <v>26</v>
      </c>
      <c r="D499" s="24" t="s">
        <v>1458</v>
      </c>
      <c r="E499" s="24" t="s">
        <v>1459</v>
      </c>
      <c r="F499" s="24" t="s">
        <v>1459</v>
      </c>
      <c r="G499" s="24" t="s">
        <v>1460</v>
      </c>
      <c r="H499" s="24" t="s">
        <v>1460</v>
      </c>
      <c r="I499" s="115" t="s">
        <v>1465</v>
      </c>
      <c r="J499" s="115" t="s">
        <v>1465</v>
      </c>
      <c r="K499" s="26" t="s">
        <v>322</v>
      </c>
      <c r="L499" s="24" t="s">
        <v>335</v>
      </c>
      <c r="M499" s="116">
        <v>6</v>
      </c>
      <c r="N499" s="113">
        <v>1785.71</v>
      </c>
      <c r="O499" s="28">
        <f t="shared" si="14"/>
        <v>10714.26</v>
      </c>
      <c r="P499" s="26" t="s">
        <v>17</v>
      </c>
      <c r="Q499" s="29" t="s">
        <v>1112</v>
      </c>
      <c r="R499" s="79" t="s">
        <v>402</v>
      </c>
      <c r="S499" s="26">
        <v>0</v>
      </c>
    </row>
    <row r="500" spans="1:19" s="80" customFormat="1" ht="63.75" customHeight="1">
      <c r="A500" s="25">
        <v>321</v>
      </c>
      <c r="B500" s="26" t="s">
        <v>52</v>
      </c>
      <c r="C500" s="26" t="s">
        <v>26</v>
      </c>
      <c r="D500" s="24" t="s">
        <v>1458</v>
      </c>
      <c r="E500" s="24" t="s">
        <v>1459</v>
      </c>
      <c r="F500" s="24" t="s">
        <v>1459</v>
      </c>
      <c r="G500" s="24" t="s">
        <v>1460</v>
      </c>
      <c r="H500" s="24" t="s">
        <v>1460</v>
      </c>
      <c r="I500" s="115" t="s">
        <v>1466</v>
      </c>
      <c r="J500" s="115" t="s">
        <v>1466</v>
      </c>
      <c r="K500" s="26" t="s">
        <v>322</v>
      </c>
      <c r="L500" s="24" t="s">
        <v>335</v>
      </c>
      <c r="M500" s="116">
        <v>6</v>
      </c>
      <c r="N500" s="113">
        <v>46428.57</v>
      </c>
      <c r="O500" s="28">
        <f t="shared" si="14"/>
        <v>278571.42</v>
      </c>
      <c r="P500" s="26" t="s">
        <v>17</v>
      </c>
      <c r="Q500" s="29" t="s">
        <v>1112</v>
      </c>
      <c r="R500" s="79" t="s">
        <v>402</v>
      </c>
      <c r="S500" s="26">
        <v>0</v>
      </c>
    </row>
    <row r="501" spans="1:19" s="80" customFormat="1" ht="63.75" customHeight="1">
      <c r="A501" s="25">
        <v>322</v>
      </c>
      <c r="B501" s="26" t="s">
        <v>52</v>
      </c>
      <c r="C501" s="26" t="s">
        <v>26</v>
      </c>
      <c r="D501" s="24" t="s">
        <v>1458</v>
      </c>
      <c r="E501" s="24" t="s">
        <v>1459</v>
      </c>
      <c r="F501" s="24" t="s">
        <v>1459</v>
      </c>
      <c r="G501" s="24" t="s">
        <v>1460</v>
      </c>
      <c r="H501" s="24" t="s">
        <v>1460</v>
      </c>
      <c r="I501" s="115" t="s">
        <v>1467</v>
      </c>
      <c r="J501" s="115" t="s">
        <v>1467</v>
      </c>
      <c r="K501" s="26" t="s">
        <v>322</v>
      </c>
      <c r="L501" s="24" t="s">
        <v>335</v>
      </c>
      <c r="M501" s="116">
        <v>6</v>
      </c>
      <c r="N501" s="113">
        <v>82133.929999999993</v>
      </c>
      <c r="O501" s="28">
        <f t="shared" si="14"/>
        <v>492803.57999999996</v>
      </c>
      <c r="P501" s="26" t="s">
        <v>17</v>
      </c>
      <c r="Q501" s="29" t="s">
        <v>1112</v>
      </c>
      <c r="R501" s="79" t="s">
        <v>402</v>
      </c>
      <c r="S501" s="26">
        <v>0</v>
      </c>
    </row>
    <row r="502" spans="1:19" s="80" customFormat="1" ht="63.75" customHeight="1">
      <c r="A502" s="25">
        <v>323</v>
      </c>
      <c r="B502" s="26" t="s">
        <v>52</v>
      </c>
      <c r="C502" s="26" t="s">
        <v>26</v>
      </c>
      <c r="D502" s="24" t="s">
        <v>1458</v>
      </c>
      <c r="E502" s="24" t="s">
        <v>1459</v>
      </c>
      <c r="F502" s="24" t="s">
        <v>1459</v>
      </c>
      <c r="G502" s="24" t="s">
        <v>1460</v>
      </c>
      <c r="H502" s="24" t="s">
        <v>1460</v>
      </c>
      <c r="I502" s="115" t="s">
        <v>1468</v>
      </c>
      <c r="J502" s="115" t="s">
        <v>1468</v>
      </c>
      <c r="K502" s="26" t="s">
        <v>322</v>
      </c>
      <c r="L502" s="24" t="s">
        <v>335</v>
      </c>
      <c r="M502" s="116">
        <v>6</v>
      </c>
      <c r="N502" s="113">
        <v>85535.71</v>
      </c>
      <c r="O502" s="28">
        <f t="shared" si="14"/>
        <v>513214.26</v>
      </c>
      <c r="P502" s="26" t="s">
        <v>17</v>
      </c>
      <c r="Q502" s="29" t="s">
        <v>1112</v>
      </c>
      <c r="R502" s="79" t="s">
        <v>402</v>
      </c>
      <c r="S502" s="26">
        <v>0</v>
      </c>
    </row>
    <row r="503" spans="1:19" s="80" customFormat="1" ht="63.75" customHeight="1">
      <c r="A503" s="25">
        <v>324</v>
      </c>
      <c r="B503" s="26" t="s">
        <v>52</v>
      </c>
      <c r="C503" s="111" t="s">
        <v>26</v>
      </c>
      <c r="D503" s="43" t="s">
        <v>1469</v>
      </c>
      <c r="E503" s="43" t="s">
        <v>1470</v>
      </c>
      <c r="F503" s="43" t="s">
        <v>1470</v>
      </c>
      <c r="G503" s="26" t="s">
        <v>858</v>
      </c>
      <c r="H503" s="43" t="s">
        <v>858</v>
      </c>
      <c r="I503" s="43" t="s">
        <v>1471</v>
      </c>
      <c r="J503" s="43" t="s">
        <v>1471</v>
      </c>
      <c r="K503" s="43" t="s">
        <v>322</v>
      </c>
      <c r="L503" s="24" t="s">
        <v>335</v>
      </c>
      <c r="M503" s="44">
        <v>8800</v>
      </c>
      <c r="N503" s="45">
        <v>165</v>
      </c>
      <c r="O503" s="45">
        <f t="shared" ref="O503:O565" si="15">N503*M503</f>
        <v>1452000</v>
      </c>
      <c r="P503" s="43" t="s">
        <v>17</v>
      </c>
      <c r="Q503" s="46" t="s">
        <v>331</v>
      </c>
      <c r="R503" s="130" t="s">
        <v>402</v>
      </c>
      <c r="S503" s="111">
        <v>0</v>
      </c>
    </row>
    <row r="504" spans="1:19" s="80" customFormat="1" ht="63.75" customHeight="1">
      <c r="A504" s="25">
        <v>325</v>
      </c>
      <c r="B504" s="26" t="s">
        <v>52</v>
      </c>
      <c r="C504" s="111" t="s">
        <v>26</v>
      </c>
      <c r="D504" s="43" t="s">
        <v>1469</v>
      </c>
      <c r="E504" s="43" t="s">
        <v>1470</v>
      </c>
      <c r="F504" s="43" t="s">
        <v>1470</v>
      </c>
      <c r="G504" s="43" t="s">
        <v>858</v>
      </c>
      <c r="H504" s="43" t="s">
        <v>858</v>
      </c>
      <c r="I504" s="43" t="s">
        <v>1472</v>
      </c>
      <c r="J504" s="43" t="s">
        <v>1472</v>
      </c>
      <c r="K504" s="43" t="s">
        <v>322</v>
      </c>
      <c r="L504" s="24" t="s">
        <v>335</v>
      </c>
      <c r="M504" s="44">
        <v>3630</v>
      </c>
      <c r="N504" s="45">
        <v>120</v>
      </c>
      <c r="O504" s="45">
        <f t="shared" si="15"/>
        <v>435600</v>
      </c>
      <c r="P504" s="43" t="s">
        <v>17</v>
      </c>
      <c r="Q504" s="46" t="s">
        <v>331</v>
      </c>
      <c r="R504" s="130" t="s">
        <v>402</v>
      </c>
      <c r="S504" s="111">
        <v>0</v>
      </c>
    </row>
    <row r="505" spans="1:19" s="80" customFormat="1" ht="63.75" customHeight="1">
      <c r="A505" s="25">
        <v>326</v>
      </c>
      <c r="B505" s="26" t="s">
        <v>52</v>
      </c>
      <c r="C505" s="111" t="s">
        <v>26</v>
      </c>
      <c r="D505" s="43" t="s">
        <v>1469</v>
      </c>
      <c r="E505" s="43" t="s">
        <v>1470</v>
      </c>
      <c r="F505" s="43" t="s">
        <v>1470</v>
      </c>
      <c r="G505" s="43" t="s">
        <v>858</v>
      </c>
      <c r="H505" s="43" t="s">
        <v>858</v>
      </c>
      <c r="I505" s="43" t="s">
        <v>1473</v>
      </c>
      <c r="J505" s="43" t="s">
        <v>1473</v>
      </c>
      <c r="K505" s="43" t="s">
        <v>322</v>
      </c>
      <c r="L505" s="24" t="s">
        <v>335</v>
      </c>
      <c r="M505" s="44">
        <v>2970</v>
      </c>
      <c r="N505" s="45">
        <v>175</v>
      </c>
      <c r="O505" s="45">
        <f t="shared" si="15"/>
        <v>519750</v>
      </c>
      <c r="P505" s="43" t="s">
        <v>17</v>
      </c>
      <c r="Q505" s="46" t="s">
        <v>331</v>
      </c>
      <c r="R505" s="130" t="s">
        <v>402</v>
      </c>
      <c r="S505" s="111">
        <v>0</v>
      </c>
    </row>
    <row r="506" spans="1:19" s="80" customFormat="1" ht="63.75" customHeight="1">
      <c r="A506" s="25">
        <v>327</v>
      </c>
      <c r="B506" s="26" t="s">
        <v>52</v>
      </c>
      <c r="C506" s="111" t="s">
        <v>26</v>
      </c>
      <c r="D506" s="43" t="s">
        <v>1469</v>
      </c>
      <c r="E506" s="43" t="s">
        <v>1470</v>
      </c>
      <c r="F506" s="43" t="s">
        <v>1470</v>
      </c>
      <c r="G506" s="43" t="s">
        <v>858</v>
      </c>
      <c r="H506" s="43" t="s">
        <v>858</v>
      </c>
      <c r="I506" s="43" t="s">
        <v>1474</v>
      </c>
      <c r="J506" s="43" t="s">
        <v>1474</v>
      </c>
      <c r="K506" s="43" t="s">
        <v>322</v>
      </c>
      <c r="L506" s="24" t="s">
        <v>335</v>
      </c>
      <c r="M506" s="44">
        <v>2420</v>
      </c>
      <c r="N506" s="45">
        <v>235</v>
      </c>
      <c r="O506" s="45">
        <f t="shared" si="15"/>
        <v>568700</v>
      </c>
      <c r="P506" s="43" t="s">
        <v>17</v>
      </c>
      <c r="Q506" s="46" t="s">
        <v>331</v>
      </c>
      <c r="R506" s="130" t="s">
        <v>402</v>
      </c>
      <c r="S506" s="111">
        <v>0</v>
      </c>
    </row>
    <row r="507" spans="1:19" s="80" customFormat="1" ht="63.75" customHeight="1">
      <c r="A507" s="25">
        <v>328</v>
      </c>
      <c r="B507" s="26" t="s">
        <v>52</v>
      </c>
      <c r="C507" s="111" t="s">
        <v>26</v>
      </c>
      <c r="D507" s="33" t="s">
        <v>1475</v>
      </c>
      <c r="E507" s="43" t="s">
        <v>1476</v>
      </c>
      <c r="F507" s="43" t="s">
        <v>1476</v>
      </c>
      <c r="G507" s="60" t="s">
        <v>1477</v>
      </c>
      <c r="H507" s="60" t="s">
        <v>1477</v>
      </c>
      <c r="I507" s="131" t="s">
        <v>1478</v>
      </c>
      <c r="J507" s="131" t="s">
        <v>1478</v>
      </c>
      <c r="K507" s="43" t="s">
        <v>322</v>
      </c>
      <c r="L507" s="24" t="s">
        <v>335</v>
      </c>
      <c r="M507" s="44">
        <v>1</v>
      </c>
      <c r="N507" s="45">
        <v>196339.28</v>
      </c>
      <c r="O507" s="45">
        <f t="shared" si="15"/>
        <v>196339.28</v>
      </c>
      <c r="P507" s="43" t="s">
        <v>17</v>
      </c>
      <c r="Q507" s="29" t="s">
        <v>1112</v>
      </c>
      <c r="R507" s="79" t="s">
        <v>332</v>
      </c>
      <c r="S507" s="26">
        <v>0</v>
      </c>
    </row>
    <row r="508" spans="1:19" s="80" customFormat="1" ht="63.75" customHeight="1">
      <c r="A508" s="25">
        <v>329</v>
      </c>
      <c r="B508" s="26" t="s">
        <v>52</v>
      </c>
      <c r="C508" s="111" t="s">
        <v>26</v>
      </c>
      <c r="D508" s="33" t="s">
        <v>1475</v>
      </c>
      <c r="E508" s="43" t="s">
        <v>1476</v>
      </c>
      <c r="F508" s="43" t="s">
        <v>1476</v>
      </c>
      <c r="G508" s="60" t="s">
        <v>1477</v>
      </c>
      <c r="H508" s="60" t="s">
        <v>1477</v>
      </c>
      <c r="I508" s="131" t="s">
        <v>1479</v>
      </c>
      <c r="J508" s="131" t="s">
        <v>1479</v>
      </c>
      <c r="K508" s="43" t="s">
        <v>322</v>
      </c>
      <c r="L508" s="24" t="s">
        <v>335</v>
      </c>
      <c r="M508" s="44">
        <v>1</v>
      </c>
      <c r="N508" s="45">
        <v>418750</v>
      </c>
      <c r="O508" s="45">
        <f t="shared" si="15"/>
        <v>418750</v>
      </c>
      <c r="P508" s="43" t="s">
        <v>17</v>
      </c>
      <c r="Q508" s="29" t="s">
        <v>1112</v>
      </c>
      <c r="R508" s="79" t="s">
        <v>332</v>
      </c>
      <c r="S508" s="26">
        <v>0</v>
      </c>
    </row>
    <row r="509" spans="1:19" s="80" customFormat="1" ht="63.75" customHeight="1">
      <c r="A509" s="25">
        <v>330</v>
      </c>
      <c r="B509" s="26" t="s">
        <v>52</v>
      </c>
      <c r="C509" s="111" t="s">
        <v>26</v>
      </c>
      <c r="D509" s="33" t="s">
        <v>1480</v>
      </c>
      <c r="E509" s="43" t="s">
        <v>1069</v>
      </c>
      <c r="F509" s="43" t="s">
        <v>1069</v>
      </c>
      <c r="G509" s="33" t="s">
        <v>1481</v>
      </c>
      <c r="H509" s="33" t="s">
        <v>1481</v>
      </c>
      <c r="I509" s="43" t="s">
        <v>1482</v>
      </c>
      <c r="J509" s="43" t="s">
        <v>1482</v>
      </c>
      <c r="K509" s="43" t="s">
        <v>322</v>
      </c>
      <c r="L509" s="24" t="s">
        <v>335</v>
      </c>
      <c r="M509" s="44">
        <v>1</v>
      </c>
      <c r="N509" s="45">
        <v>60000</v>
      </c>
      <c r="O509" s="45">
        <f t="shared" si="15"/>
        <v>60000</v>
      </c>
      <c r="P509" s="43" t="s">
        <v>17</v>
      </c>
      <c r="Q509" s="29" t="s">
        <v>1112</v>
      </c>
      <c r="R509" s="130" t="s">
        <v>402</v>
      </c>
      <c r="S509" s="26">
        <v>0</v>
      </c>
    </row>
    <row r="510" spans="1:19" s="80" customFormat="1" ht="63.75" customHeight="1">
      <c r="A510" s="25">
        <v>331</v>
      </c>
      <c r="B510" s="26" t="s">
        <v>52</v>
      </c>
      <c r="C510" s="111" t="s">
        <v>26</v>
      </c>
      <c r="D510" s="33" t="s">
        <v>1483</v>
      </c>
      <c r="E510" s="33" t="s">
        <v>1484</v>
      </c>
      <c r="F510" s="33" t="s">
        <v>1484</v>
      </c>
      <c r="G510" s="33" t="s">
        <v>1485</v>
      </c>
      <c r="H510" s="33" t="s">
        <v>1485</v>
      </c>
      <c r="I510" s="131" t="s">
        <v>1486</v>
      </c>
      <c r="J510" s="131" t="s">
        <v>1486</v>
      </c>
      <c r="K510" s="43" t="s">
        <v>320</v>
      </c>
      <c r="L510" s="24" t="s">
        <v>335</v>
      </c>
      <c r="M510" s="44">
        <v>2</v>
      </c>
      <c r="N510" s="45">
        <v>42000</v>
      </c>
      <c r="O510" s="45">
        <f t="shared" si="15"/>
        <v>84000</v>
      </c>
      <c r="P510" s="43" t="s">
        <v>19</v>
      </c>
      <c r="Q510" s="29" t="s">
        <v>1112</v>
      </c>
      <c r="R510" s="130" t="s">
        <v>402</v>
      </c>
      <c r="S510" s="26">
        <v>0</v>
      </c>
    </row>
    <row r="511" spans="1:19" s="80" customFormat="1" ht="63.75" customHeight="1">
      <c r="A511" s="25">
        <v>332</v>
      </c>
      <c r="B511" s="26" t="s">
        <v>52</v>
      </c>
      <c r="C511" s="111" t="s">
        <v>26</v>
      </c>
      <c r="D511" s="33" t="s">
        <v>1480</v>
      </c>
      <c r="E511" s="43" t="s">
        <v>1069</v>
      </c>
      <c r="F511" s="43" t="s">
        <v>1069</v>
      </c>
      <c r="G511" s="33" t="s">
        <v>1481</v>
      </c>
      <c r="H511" s="33" t="s">
        <v>1481</v>
      </c>
      <c r="I511" s="131" t="s">
        <v>1487</v>
      </c>
      <c r="J511" s="131" t="s">
        <v>1487</v>
      </c>
      <c r="K511" s="43" t="s">
        <v>322</v>
      </c>
      <c r="L511" s="24" t="s">
        <v>335</v>
      </c>
      <c r="M511" s="44">
        <v>1</v>
      </c>
      <c r="N511" s="45">
        <v>25000</v>
      </c>
      <c r="O511" s="45">
        <f t="shared" si="15"/>
        <v>25000</v>
      </c>
      <c r="P511" s="43" t="s">
        <v>17</v>
      </c>
      <c r="Q511" s="29" t="s">
        <v>1112</v>
      </c>
      <c r="R511" s="130" t="s">
        <v>402</v>
      </c>
      <c r="S511" s="26">
        <v>0</v>
      </c>
    </row>
    <row r="512" spans="1:19" s="80" customFormat="1" ht="63.75" customHeight="1">
      <c r="A512" s="25">
        <v>333</v>
      </c>
      <c r="B512" s="26" t="s">
        <v>52</v>
      </c>
      <c r="C512" s="111" t="s">
        <v>26</v>
      </c>
      <c r="D512" s="33" t="s">
        <v>1488</v>
      </c>
      <c r="E512" s="43" t="s">
        <v>1489</v>
      </c>
      <c r="F512" s="43" t="s">
        <v>1489</v>
      </c>
      <c r="G512" s="43" t="s">
        <v>1490</v>
      </c>
      <c r="H512" s="43" t="s">
        <v>1490</v>
      </c>
      <c r="I512" s="131" t="s">
        <v>1491</v>
      </c>
      <c r="J512" s="131" t="s">
        <v>1491</v>
      </c>
      <c r="K512" s="43" t="s">
        <v>322</v>
      </c>
      <c r="L512" s="24" t="s">
        <v>335</v>
      </c>
      <c r="M512" s="44">
        <v>14</v>
      </c>
      <c r="N512" s="45">
        <v>300</v>
      </c>
      <c r="O512" s="45">
        <f t="shared" si="15"/>
        <v>4200</v>
      </c>
      <c r="P512" s="43" t="s">
        <v>17</v>
      </c>
      <c r="Q512" s="29" t="s">
        <v>1112</v>
      </c>
      <c r="R512" s="130" t="s">
        <v>402</v>
      </c>
      <c r="S512" s="26">
        <v>0</v>
      </c>
    </row>
    <row r="513" spans="1:19" s="80" customFormat="1" ht="63.75" customHeight="1">
      <c r="A513" s="25">
        <v>334</v>
      </c>
      <c r="B513" s="26" t="s">
        <v>52</v>
      </c>
      <c r="C513" s="111" t="s">
        <v>26</v>
      </c>
      <c r="D513" s="33" t="s">
        <v>1492</v>
      </c>
      <c r="E513" s="43" t="s">
        <v>1489</v>
      </c>
      <c r="F513" s="43" t="s">
        <v>1489</v>
      </c>
      <c r="G513" s="33" t="s">
        <v>1493</v>
      </c>
      <c r="H513" s="33" t="s">
        <v>1493</v>
      </c>
      <c r="I513" s="131" t="s">
        <v>1494</v>
      </c>
      <c r="J513" s="131" t="s">
        <v>1494</v>
      </c>
      <c r="K513" s="43" t="s">
        <v>322</v>
      </c>
      <c r="L513" s="24" t="s">
        <v>335</v>
      </c>
      <c r="M513" s="44">
        <v>14</v>
      </c>
      <c r="N513" s="45">
        <v>600</v>
      </c>
      <c r="O513" s="45">
        <f t="shared" si="15"/>
        <v>8400</v>
      </c>
      <c r="P513" s="43" t="s">
        <v>17</v>
      </c>
      <c r="Q513" s="29" t="s">
        <v>1112</v>
      </c>
      <c r="R513" s="130" t="s">
        <v>402</v>
      </c>
      <c r="S513" s="26">
        <v>0</v>
      </c>
    </row>
    <row r="514" spans="1:19" s="80" customFormat="1" ht="63.75" customHeight="1">
      <c r="A514" s="25">
        <v>335</v>
      </c>
      <c r="B514" s="26" t="s">
        <v>52</v>
      </c>
      <c r="C514" s="111" t="s">
        <v>26</v>
      </c>
      <c r="D514" s="33" t="s">
        <v>1480</v>
      </c>
      <c r="E514" s="43" t="s">
        <v>1069</v>
      </c>
      <c r="F514" s="43" t="s">
        <v>1069</v>
      </c>
      <c r="G514" s="33" t="s">
        <v>1481</v>
      </c>
      <c r="H514" s="33" t="s">
        <v>1481</v>
      </c>
      <c r="I514" s="131" t="s">
        <v>1495</v>
      </c>
      <c r="J514" s="131" t="s">
        <v>1495</v>
      </c>
      <c r="K514" s="43" t="s">
        <v>320</v>
      </c>
      <c r="L514" s="24" t="s">
        <v>335</v>
      </c>
      <c r="M514" s="44">
        <v>5</v>
      </c>
      <c r="N514" s="45">
        <v>322560</v>
      </c>
      <c r="O514" s="45">
        <f t="shared" si="15"/>
        <v>1612800</v>
      </c>
      <c r="P514" s="43" t="s">
        <v>19</v>
      </c>
      <c r="Q514" s="29" t="s">
        <v>1112</v>
      </c>
      <c r="R514" s="130" t="s">
        <v>402</v>
      </c>
      <c r="S514" s="26">
        <v>0</v>
      </c>
    </row>
    <row r="515" spans="1:19" s="80" customFormat="1" ht="63.75" customHeight="1">
      <c r="A515" s="25">
        <v>336</v>
      </c>
      <c r="B515" s="26" t="s">
        <v>52</v>
      </c>
      <c r="C515" s="111" t="s">
        <v>26</v>
      </c>
      <c r="D515" s="33" t="s">
        <v>1496</v>
      </c>
      <c r="E515" s="33" t="s">
        <v>1497</v>
      </c>
      <c r="F515" s="33" t="s">
        <v>1497</v>
      </c>
      <c r="G515" s="33" t="s">
        <v>1498</v>
      </c>
      <c r="H515" s="33" t="s">
        <v>1498</v>
      </c>
      <c r="I515" s="131" t="s">
        <v>1499</v>
      </c>
      <c r="J515" s="131" t="s">
        <v>1499</v>
      </c>
      <c r="K515" s="43" t="s">
        <v>322</v>
      </c>
      <c r="L515" s="24" t="s">
        <v>335</v>
      </c>
      <c r="M515" s="44">
        <v>2</v>
      </c>
      <c r="N515" s="45">
        <v>70000</v>
      </c>
      <c r="O515" s="45">
        <f t="shared" si="15"/>
        <v>140000</v>
      </c>
      <c r="P515" s="43" t="s">
        <v>17</v>
      </c>
      <c r="Q515" s="29" t="s">
        <v>1112</v>
      </c>
      <c r="R515" s="130" t="s">
        <v>402</v>
      </c>
      <c r="S515" s="26">
        <v>0</v>
      </c>
    </row>
    <row r="516" spans="1:19" s="80" customFormat="1" ht="63.75" customHeight="1">
      <c r="A516" s="25">
        <v>337</v>
      </c>
      <c r="B516" s="26" t="s">
        <v>52</v>
      </c>
      <c r="C516" s="111" t="s">
        <v>26</v>
      </c>
      <c r="D516" s="33" t="s">
        <v>1480</v>
      </c>
      <c r="E516" s="43" t="s">
        <v>1069</v>
      </c>
      <c r="F516" s="43" t="s">
        <v>1069</v>
      </c>
      <c r="G516" s="33" t="s">
        <v>1481</v>
      </c>
      <c r="H516" s="33" t="s">
        <v>1481</v>
      </c>
      <c r="I516" s="131" t="s">
        <v>1500</v>
      </c>
      <c r="J516" s="131" t="s">
        <v>1500</v>
      </c>
      <c r="K516" s="43" t="s">
        <v>322</v>
      </c>
      <c r="L516" s="24" t="s">
        <v>335</v>
      </c>
      <c r="M516" s="44">
        <v>6</v>
      </c>
      <c r="N516" s="45">
        <v>180000</v>
      </c>
      <c r="O516" s="45">
        <f t="shared" si="15"/>
        <v>1080000</v>
      </c>
      <c r="P516" s="43" t="s">
        <v>17</v>
      </c>
      <c r="Q516" s="29" t="s">
        <v>1112</v>
      </c>
      <c r="R516" s="130" t="s">
        <v>402</v>
      </c>
      <c r="S516" s="26">
        <v>0</v>
      </c>
    </row>
    <row r="517" spans="1:19" s="80" customFormat="1" ht="63.75" customHeight="1">
      <c r="A517" s="25">
        <v>338</v>
      </c>
      <c r="B517" s="26" t="s">
        <v>52</v>
      </c>
      <c r="C517" s="111" t="s">
        <v>26</v>
      </c>
      <c r="D517" s="33" t="s">
        <v>1483</v>
      </c>
      <c r="E517" s="33" t="s">
        <v>1484</v>
      </c>
      <c r="F517" s="33" t="s">
        <v>1484</v>
      </c>
      <c r="G517" s="33" t="s">
        <v>1485</v>
      </c>
      <c r="H517" s="33" t="s">
        <v>1485</v>
      </c>
      <c r="I517" s="131" t="s">
        <v>1501</v>
      </c>
      <c r="J517" s="131" t="s">
        <v>1501</v>
      </c>
      <c r="K517" s="43" t="s">
        <v>320</v>
      </c>
      <c r="L517" s="24" t="s">
        <v>335</v>
      </c>
      <c r="M517" s="44">
        <v>2</v>
      </c>
      <c r="N517" s="45">
        <v>42000</v>
      </c>
      <c r="O517" s="45">
        <f t="shared" si="15"/>
        <v>84000</v>
      </c>
      <c r="P517" s="43" t="s">
        <v>19</v>
      </c>
      <c r="Q517" s="29" t="s">
        <v>1112</v>
      </c>
      <c r="R517" s="130" t="s">
        <v>402</v>
      </c>
      <c r="S517" s="26">
        <v>0</v>
      </c>
    </row>
    <row r="518" spans="1:19" s="80" customFormat="1" ht="63.75" customHeight="1">
      <c r="A518" s="25">
        <v>339</v>
      </c>
      <c r="B518" s="26" t="s">
        <v>52</v>
      </c>
      <c r="C518" s="111" t="s">
        <v>26</v>
      </c>
      <c r="D518" s="33" t="s">
        <v>1502</v>
      </c>
      <c r="E518" s="33" t="s">
        <v>1503</v>
      </c>
      <c r="F518" s="33" t="s">
        <v>1503</v>
      </c>
      <c r="G518" s="33" t="s">
        <v>1504</v>
      </c>
      <c r="H518" s="33" t="s">
        <v>1504</v>
      </c>
      <c r="I518" s="131" t="s">
        <v>1505</v>
      </c>
      <c r="J518" s="131" t="s">
        <v>1505</v>
      </c>
      <c r="K518" s="43" t="s">
        <v>322</v>
      </c>
      <c r="L518" s="24" t="s">
        <v>335</v>
      </c>
      <c r="M518" s="44">
        <v>2</v>
      </c>
      <c r="N518" s="45">
        <v>15000</v>
      </c>
      <c r="O518" s="45">
        <f t="shared" si="15"/>
        <v>30000</v>
      </c>
      <c r="P518" s="43" t="s">
        <v>17</v>
      </c>
      <c r="Q518" s="29" t="s">
        <v>1112</v>
      </c>
      <c r="R518" s="130" t="s">
        <v>402</v>
      </c>
      <c r="S518" s="26">
        <v>0</v>
      </c>
    </row>
    <row r="519" spans="1:19" s="80" customFormat="1" ht="63.75" customHeight="1">
      <c r="A519" s="25">
        <v>340</v>
      </c>
      <c r="B519" s="26" t="s">
        <v>52</v>
      </c>
      <c r="C519" s="111" t="s">
        <v>26</v>
      </c>
      <c r="D519" s="33" t="s">
        <v>1506</v>
      </c>
      <c r="E519" s="33" t="s">
        <v>1507</v>
      </c>
      <c r="F519" s="33" t="s">
        <v>1507</v>
      </c>
      <c r="G519" s="33" t="s">
        <v>1508</v>
      </c>
      <c r="H519" s="33" t="s">
        <v>1508</v>
      </c>
      <c r="I519" s="131" t="s">
        <v>1509</v>
      </c>
      <c r="J519" s="131" t="s">
        <v>1509</v>
      </c>
      <c r="K519" s="43" t="s">
        <v>322</v>
      </c>
      <c r="L519" s="24" t="s">
        <v>335</v>
      </c>
      <c r="M519" s="44">
        <v>2</v>
      </c>
      <c r="N519" s="45">
        <v>1750</v>
      </c>
      <c r="O519" s="45">
        <f t="shared" si="15"/>
        <v>3500</v>
      </c>
      <c r="P519" s="43" t="s">
        <v>17</v>
      </c>
      <c r="Q519" s="29" t="s">
        <v>1112</v>
      </c>
      <c r="R519" s="130" t="s">
        <v>402</v>
      </c>
      <c r="S519" s="26">
        <v>0</v>
      </c>
    </row>
    <row r="520" spans="1:19" s="80" customFormat="1" ht="63.75" customHeight="1">
      <c r="A520" s="25">
        <v>341</v>
      </c>
      <c r="B520" s="26" t="s">
        <v>52</v>
      </c>
      <c r="C520" s="111" t="s">
        <v>26</v>
      </c>
      <c r="D520" s="33" t="s">
        <v>1506</v>
      </c>
      <c r="E520" s="33" t="s">
        <v>1507</v>
      </c>
      <c r="F520" s="33" t="s">
        <v>1507</v>
      </c>
      <c r="G520" s="33" t="s">
        <v>1508</v>
      </c>
      <c r="H520" s="33" t="s">
        <v>1508</v>
      </c>
      <c r="I520" s="131" t="s">
        <v>1510</v>
      </c>
      <c r="J520" s="131" t="s">
        <v>1510</v>
      </c>
      <c r="K520" s="43" t="s">
        <v>322</v>
      </c>
      <c r="L520" s="24" t="s">
        <v>335</v>
      </c>
      <c r="M520" s="44">
        <v>2</v>
      </c>
      <c r="N520" s="45">
        <v>1750</v>
      </c>
      <c r="O520" s="45">
        <f t="shared" si="15"/>
        <v>3500</v>
      </c>
      <c r="P520" s="43" t="s">
        <v>17</v>
      </c>
      <c r="Q520" s="29" t="s">
        <v>1112</v>
      </c>
      <c r="R520" s="130" t="s">
        <v>402</v>
      </c>
      <c r="S520" s="26">
        <v>0</v>
      </c>
    </row>
    <row r="521" spans="1:19" s="80" customFormat="1" ht="63.75" customHeight="1">
      <c r="A521" s="25">
        <v>342</v>
      </c>
      <c r="B521" s="26" t="s">
        <v>52</v>
      </c>
      <c r="C521" s="111" t="s">
        <v>26</v>
      </c>
      <c r="D521" s="33" t="s">
        <v>1506</v>
      </c>
      <c r="E521" s="33" t="s">
        <v>1507</v>
      </c>
      <c r="F521" s="33" t="s">
        <v>1507</v>
      </c>
      <c r="G521" s="33" t="s">
        <v>1508</v>
      </c>
      <c r="H521" s="33" t="s">
        <v>1508</v>
      </c>
      <c r="I521" s="131" t="s">
        <v>1511</v>
      </c>
      <c r="J521" s="131" t="s">
        <v>1511</v>
      </c>
      <c r="K521" s="43" t="s">
        <v>322</v>
      </c>
      <c r="L521" s="24" t="s">
        <v>335</v>
      </c>
      <c r="M521" s="44">
        <v>2</v>
      </c>
      <c r="N521" s="45">
        <v>1750</v>
      </c>
      <c r="O521" s="45">
        <f t="shared" si="15"/>
        <v>3500</v>
      </c>
      <c r="P521" s="43" t="s">
        <v>17</v>
      </c>
      <c r="Q521" s="29" t="s">
        <v>1112</v>
      </c>
      <c r="R521" s="130" t="s">
        <v>402</v>
      </c>
      <c r="S521" s="26">
        <v>0</v>
      </c>
    </row>
    <row r="522" spans="1:19" s="80" customFormat="1" ht="63.75" customHeight="1">
      <c r="A522" s="25">
        <v>343</v>
      </c>
      <c r="B522" s="26" t="s">
        <v>52</v>
      </c>
      <c r="C522" s="111" t="s">
        <v>26</v>
      </c>
      <c r="D522" s="33" t="s">
        <v>1512</v>
      </c>
      <c r="E522" s="33" t="s">
        <v>1513</v>
      </c>
      <c r="F522" s="33" t="s">
        <v>1513</v>
      </c>
      <c r="G522" s="33" t="s">
        <v>1514</v>
      </c>
      <c r="H522" s="33" t="s">
        <v>1514</v>
      </c>
      <c r="I522" s="131" t="s">
        <v>1515</v>
      </c>
      <c r="J522" s="131" t="s">
        <v>1515</v>
      </c>
      <c r="K522" s="43" t="s">
        <v>322</v>
      </c>
      <c r="L522" s="24" t="s">
        <v>335</v>
      </c>
      <c r="M522" s="44">
        <v>2</v>
      </c>
      <c r="N522" s="45">
        <v>52500</v>
      </c>
      <c r="O522" s="45">
        <f t="shared" si="15"/>
        <v>105000</v>
      </c>
      <c r="P522" s="43" t="s">
        <v>17</v>
      </c>
      <c r="Q522" s="29" t="s">
        <v>1112</v>
      </c>
      <c r="R522" s="130" t="s">
        <v>402</v>
      </c>
      <c r="S522" s="26">
        <v>0</v>
      </c>
    </row>
    <row r="523" spans="1:19" s="80" customFormat="1" ht="63.75" customHeight="1">
      <c r="A523" s="25">
        <v>344</v>
      </c>
      <c r="B523" s="26" t="s">
        <v>52</v>
      </c>
      <c r="C523" s="111" t="s">
        <v>26</v>
      </c>
      <c r="D523" s="33" t="s">
        <v>1516</v>
      </c>
      <c r="E523" s="33" t="s">
        <v>1517</v>
      </c>
      <c r="F523" s="33" t="s">
        <v>1517</v>
      </c>
      <c r="G523" s="33" t="s">
        <v>1518</v>
      </c>
      <c r="H523" s="33" t="s">
        <v>1518</v>
      </c>
      <c r="I523" s="131" t="s">
        <v>1519</v>
      </c>
      <c r="J523" s="131" t="s">
        <v>1519</v>
      </c>
      <c r="K523" s="43" t="s">
        <v>322</v>
      </c>
      <c r="L523" s="24" t="s">
        <v>335</v>
      </c>
      <c r="M523" s="44">
        <v>10</v>
      </c>
      <c r="N523" s="45">
        <v>500</v>
      </c>
      <c r="O523" s="45">
        <f t="shared" si="15"/>
        <v>5000</v>
      </c>
      <c r="P523" s="43" t="s">
        <v>17</v>
      </c>
      <c r="Q523" s="29" t="s">
        <v>1112</v>
      </c>
      <c r="R523" s="130" t="s">
        <v>402</v>
      </c>
      <c r="S523" s="26">
        <v>0</v>
      </c>
    </row>
    <row r="524" spans="1:19" s="80" customFormat="1" ht="63.75" customHeight="1">
      <c r="A524" s="25">
        <v>345</v>
      </c>
      <c r="B524" s="26" t="s">
        <v>52</v>
      </c>
      <c r="C524" s="111" t="s">
        <v>26</v>
      </c>
      <c r="D524" s="33" t="s">
        <v>1520</v>
      </c>
      <c r="E524" s="33" t="s">
        <v>1521</v>
      </c>
      <c r="F524" s="33" t="s">
        <v>1521</v>
      </c>
      <c r="G524" s="33" t="s">
        <v>1522</v>
      </c>
      <c r="H524" s="33" t="s">
        <v>1522</v>
      </c>
      <c r="I524" s="131" t="s">
        <v>1523</v>
      </c>
      <c r="J524" s="131" t="s">
        <v>1523</v>
      </c>
      <c r="K524" s="43" t="s">
        <v>322</v>
      </c>
      <c r="L524" s="24" t="s">
        <v>335</v>
      </c>
      <c r="M524" s="44">
        <v>2</v>
      </c>
      <c r="N524" s="45">
        <v>7000</v>
      </c>
      <c r="O524" s="45">
        <f t="shared" si="15"/>
        <v>14000</v>
      </c>
      <c r="P524" s="43" t="s">
        <v>17</v>
      </c>
      <c r="Q524" s="29" t="s">
        <v>1112</v>
      </c>
      <c r="R524" s="130" t="s">
        <v>402</v>
      </c>
      <c r="S524" s="26">
        <v>0</v>
      </c>
    </row>
    <row r="525" spans="1:19" s="80" customFormat="1" ht="63.75" customHeight="1">
      <c r="A525" s="25">
        <v>346</v>
      </c>
      <c r="B525" s="26" t="s">
        <v>52</v>
      </c>
      <c r="C525" s="111" t="s">
        <v>26</v>
      </c>
      <c r="D525" s="33" t="s">
        <v>1524</v>
      </c>
      <c r="E525" s="33" t="s">
        <v>1525</v>
      </c>
      <c r="F525" s="33" t="s">
        <v>1525</v>
      </c>
      <c r="G525" s="33" t="s">
        <v>1526</v>
      </c>
      <c r="H525" s="33" t="s">
        <v>1526</v>
      </c>
      <c r="I525" s="131" t="s">
        <v>1527</v>
      </c>
      <c r="J525" s="131" t="s">
        <v>1527</v>
      </c>
      <c r="K525" s="43" t="s">
        <v>322</v>
      </c>
      <c r="L525" s="24" t="s">
        <v>335</v>
      </c>
      <c r="M525" s="44">
        <v>2</v>
      </c>
      <c r="N525" s="45">
        <v>4200</v>
      </c>
      <c r="O525" s="45">
        <f t="shared" si="15"/>
        <v>8400</v>
      </c>
      <c r="P525" s="43" t="s">
        <v>17</v>
      </c>
      <c r="Q525" s="29" t="s">
        <v>1112</v>
      </c>
      <c r="R525" s="130" t="s">
        <v>402</v>
      </c>
      <c r="S525" s="26">
        <v>0</v>
      </c>
    </row>
    <row r="526" spans="1:19" s="80" customFormat="1" ht="63.75" customHeight="1">
      <c r="A526" s="25">
        <v>347</v>
      </c>
      <c r="B526" s="26" t="s">
        <v>52</v>
      </c>
      <c r="C526" s="111" t="s">
        <v>26</v>
      </c>
      <c r="D526" s="33" t="s">
        <v>1528</v>
      </c>
      <c r="E526" s="33" t="s">
        <v>1529</v>
      </c>
      <c r="F526" s="33" t="s">
        <v>1529</v>
      </c>
      <c r="G526" s="33" t="s">
        <v>1530</v>
      </c>
      <c r="H526" s="33" t="s">
        <v>1530</v>
      </c>
      <c r="I526" s="131" t="s">
        <v>1531</v>
      </c>
      <c r="J526" s="131" t="s">
        <v>1531</v>
      </c>
      <c r="K526" s="43" t="s">
        <v>322</v>
      </c>
      <c r="L526" s="24" t="s">
        <v>335</v>
      </c>
      <c r="M526" s="44">
        <v>2</v>
      </c>
      <c r="N526" s="45">
        <v>3500</v>
      </c>
      <c r="O526" s="45">
        <f t="shared" si="15"/>
        <v>7000</v>
      </c>
      <c r="P526" s="43" t="s">
        <v>17</v>
      </c>
      <c r="Q526" s="29" t="s">
        <v>1112</v>
      </c>
      <c r="R526" s="130" t="s">
        <v>402</v>
      </c>
      <c r="S526" s="26">
        <v>0</v>
      </c>
    </row>
    <row r="527" spans="1:19" s="80" customFormat="1" ht="63.75" customHeight="1">
      <c r="A527" s="25">
        <v>348</v>
      </c>
      <c r="B527" s="26" t="s">
        <v>52</v>
      </c>
      <c r="C527" s="111" t="s">
        <v>26</v>
      </c>
      <c r="D527" s="33" t="s">
        <v>1480</v>
      </c>
      <c r="E527" s="33" t="s">
        <v>1069</v>
      </c>
      <c r="F527" s="33" t="s">
        <v>1069</v>
      </c>
      <c r="G527" s="33" t="s">
        <v>1532</v>
      </c>
      <c r="H527" s="33" t="s">
        <v>1532</v>
      </c>
      <c r="I527" s="131" t="s">
        <v>1533</v>
      </c>
      <c r="J527" s="131" t="s">
        <v>1533</v>
      </c>
      <c r="K527" s="43" t="s">
        <v>322</v>
      </c>
      <c r="L527" s="24" t="s">
        <v>335</v>
      </c>
      <c r="M527" s="44">
        <v>1</v>
      </c>
      <c r="N527" s="45">
        <v>2800</v>
      </c>
      <c r="O527" s="45">
        <f t="shared" si="15"/>
        <v>2800</v>
      </c>
      <c r="P527" s="43" t="s">
        <v>17</v>
      </c>
      <c r="Q527" s="29" t="s">
        <v>1112</v>
      </c>
      <c r="R527" s="130" t="s">
        <v>402</v>
      </c>
      <c r="S527" s="26">
        <v>0</v>
      </c>
    </row>
    <row r="528" spans="1:19" s="80" customFormat="1" ht="63.75" customHeight="1">
      <c r="A528" s="25">
        <v>349</v>
      </c>
      <c r="B528" s="26" t="s">
        <v>52</v>
      </c>
      <c r="C528" s="111" t="s">
        <v>26</v>
      </c>
      <c r="D528" s="33" t="s">
        <v>1534</v>
      </c>
      <c r="E528" s="33" t="s">
        <v>1503</v>
      </c>
      <c r="F528" s="33" t="s">
        <v>1503</v>
      </c>
      <c r="G528" s="33" t="s">
        <v>1535</v>
      </c>
      <c r="H528" s="33" t="s">
        <v>1535</v>
      </c>
      <c r="I528" s="131" t="s">
        <v>1536</v>
      </c>
      <c r="J528" s="131" t="s">
        <v>1536</v>
      </c>
      <c r="K528" s="43" t="s">
        <v>322</v>
      </c>
      <c r="L528" s="24" t="s">
        <v>335</v>
      </c>
      <c r="M528" s="44">
        <v>2</v>
      </c>
      <c r="N528" s="45">
        <v>42000</v>
      </c>
      <c r="O528" s="45">
        <f t="shared" si="15"/>
        <v>84000</v>
      </c>
      <c r="P528" s="43" t="s">
        <v>17</v>
      </c>
      <c r="Q528" s="29" t="s">
        <v>1112</v>
      </c>
      <c r="R528" s="130" t="s">
        <v>402</v>
      </c>
      <c r="S528" s="26">
        <v>0</v>
      </c>
    </row>
    <row r="529" spans="1:19" s="80" customFormat="1" ht="63.75" customHeight="1">
      <c r="A529" s="25">
        <v>350</v>
      </c>
      <c r="B529" s="26" t="s">
        <v>52</v>
      </c>
      <c r="C529" s="111" t="s">
        <v>26</v>
      </c>
      <c r="D529" s="33" t="s">
        <v>1537</v>
      </c>
      <c r="E529" s="33" t="s">
        <v>1538</v>
      </c>
      <c r="F529" s="33" t="s">
        <v>1538</v>
      </c>
      <c r="G529" s="33" t="s">
        <v>1539</v>
      </c>
      <c r="H529" s="33" t="s">
        <v>1539</v>
      </c>
      <c r="I529" s="131" t="s">
        <v>1540</v>
      </c>
      <c r="J529" s="131" t="s">
        <v>1540</v>
      </c>
      <c r="K529" s="43" t="s">
        <v>322</v>
      </c>
      <c r="L529" s="24" t="s">
        <v>335</v>
      </c>
      <c r="M529" s="44">
        <v>1</v>
      </c>
      <c r="N529" s="45">
        <v>21000</v>
      </c>
      <c r="O529" s="45">
        <f t="shared" si="15"/>
        <v>21000</v>
      </c>
      <c r="P529" s="43" t="s">
        <v>17</v>
      </c>
      <c r="Q529" s="29" t="s">
        <v>1112</v>
      </c>
      <c r="R529" s="130" t="s">
        <v>402</v>
      </c>
      <c r="S529" s="26">
        <v>0</v>
      </c>
    </row>
    <row r="530" spans="1:19" s="80" customFormat="1" ht="63.75" customHeight="1">
      <c r="A530" s="25">
        <v>351</v>
      </c>
      <c r="B530" s="26" t="s">
        <v>52</v>
      </c>
      <c r="C530" s="111" t="s">
        <v>26</v>
      </c>
      <c r="D530" s="33" t="s">
        <v>1541</v>
      </c>
      <c r="E530" s="33" t="s">
        <v>1542</v>
      </c>
      <c r="F530" s="33" t="s">
        <v>1542</v>
      </c>
      <c r="G530" s="33" t="s">
        <v>1543</v>
      </c>
      <c r="H530" s="33" t="s">
        <v>1543</v>
      </c>
      <c r="I530" s="131" t="s">
        <v>1544</v>
      </c>
      <c r="J530" s="131" t="s">
        <v>1544</v>
      </c>
      <c r="K530" s="43" t="s">
        <v>322</v>
      </c>
      <c r="L530" s="24" t="s">
        <v>335</v>
      </c>
      <c r="M530" s="44">
        <v>8</v>
      </c>
      <c r="N530" s="45">
        <v>61540</v>
      </c>
      <c r="O530" s="45">
        <f t="shared" si="15"/>
        <v>492320</v>
      </c>
      <c r="P530" s="43" t="s">
        <v>17</v>
      </c>
      <c r="Q530" s="29" t="s">
        <v>1112</v>
      </c>
      <c r="R530" s="130" t="s">
        <v>402</v>
      </c>
      <c r="S530" s="26">
        <v>0</v>
      </c>
    </row>
    <row r="531" spans="1:19" s="80" customFormat="1" ht="63.75" customHeight="1">
      <c r="A531" s="25">
        <v>352</v>
      </c>
      <c r="B531" s="26" t="s">
        <v>52</v>
      </c>
      <c r="C531" s="111" t="s">
        <v>26</v>
      </c>
      <c r="D531" s="33" t="s">
        <v>1541</v>
      </c>
      <c r="E531" s="33" t="s">
        <v>1542</v>
      </c>
      <c r="F531" s="33" t="s">
        <v>1542</v>
      </c>
      <c r="G531" s="33" t="s">
        <v>1543</v>
      </c>
      <c r="H531" s="33" t="s">
        <v>1543</v>
      </c>
      <c r="I531" s="131" t="s">
        <v>1544</v>
      </c>
      <c r="J531" s="131" t="s">
        <v>1544</v>
      </c>
      <c r="K531" s="43" t="s">
        <v>322</v>
      </c>
      <c r="L531" s="24" t="s">
        <v>335</v>
      </c>
      <c r="M531" s="44">
        <v>2</v>
      </c>
      <c r="N531" s="45">
        <v>61540</v>
      </c>
      <c r="O531" s="45">
        <f t="shared" si="15"/>
        <v>123080</v>
      </c>
      <c r="P531" s="43" t="s">
        <v>17</v>
      </c>
      <c r="Q531" s="29" t="s">
        <v>1112</v>
      </c>
      <c r="R531" s="130" t="s">
        <v>402</v>
      </c>
      <c r="S531" s="26">
        <v>0</v>
      </c>
    </row>
    <row r="532" spans="1:19" s="80" customFormat="1" ht="63.75" customHeight="1">
      <c r="A532" s="25">
        <v>353</v>
      </c>
      <c r="B532" s="26" t="s">
        <v>52</v>
      </c>
      <c r="C532" s="111" t="s">
        <v>26</v>
      </c>
      <c r="D532" s="33" t="s">
        <v>1545</v>
      </c>
      <c r="E532" s="33" t="s">
        <v>1546</v>
      </c>
      <c r="F532" s="33" t="s">
        <v>1546</v>
      </c>
      <c r="G532" s="33" t="s">
        <v>1547</v>
      </c>
      <c r="H532" s="33" t="s">
        <v>1547</v>
      </c>
      <c r="I532" s="131" t="s">
        <v>1548</v>
      </c>
      <c r="J532" s="131" t="s">
        <v>1548</v>
      </c>
      <c r="K532" s="43" t="s">
        <v>322</v>
      </c>
      <c r="L532" s="33" t="s">
        <v>345</v>
      </c>
      <c r="M532" s="44">
        <v>2</v>
      </c>
      <c r="N532" s="45">
        <v>180000</v>
      </c>
      <c r="O532" s="45">
        <f t="shared" si="15"/>
        <v>360000</v>
      </c>
      <c r="P532" s="43" t="s">
        <v>17</v>
      </c>
      <c r="Q532" s="29" t="s">
        <v>1112</v>
      </c>
      <c r="R532" s="130" t="s">
        <v>402</v>
      </c>
      <c r="S532" s="26">
        <v>0</v>
      </c>
    </row>
    <row r="533" spans="1:19" s="80" customFormat="1" ht="63.75" customHeight="1">
      <c r="A533" s="25">
        <v>354</v>
      </c>
      <c r="B533" s="26" t="s">
        <v>52</v>
      </c>
      <c r="C533" s="111" t="s">
        <v>26</v>
      </c>
      <c r="D533" s="33" t="s">
        <v>1549</v>
      </c>
      <c r="E533" s="33" t="s">
        <v>1497</v>
      </c>
      <c r="F533" s="33" t="s">
        <v>1497</v>
      </c>
      <c r="G533" s="33" t="s">
        <v>1550</v>
      </c>
      <c r="H533" s="33" t="s">
        <v>1550</v>
      </c>
      <c r="I533" s="131" t="s">
        <v>1551</v>
      </c>
      <c r="J533" s="131" t="s">
        <v>1551</v>
      </c>
      <c r="K533" s="43" t="s">
        <v>322</v>
      </c>
      <c r="L533" s="24" t="s">
        <v>335</v>
      </c>
      <c r="M533" s="44">
        <v>2</v>
      </c>
      <c r="N533" s="45">
        <v>47600</v>
      </c>
      <c r="O533" s="45">
        <f t="shared" si="15"/>
        <v>95200</v>
      </c>
      <c r="P533" s="43" t="s">
        <v>17</v>
      </c>
      <c r="Q533" s="29" t="s">
        <v>1112</v>
      </c>
      <c r="R533" s="130" t="s">
        <v>402</v>
      </c>
      <c r="S533" s="26">
        <v>0</v>
      </c>
    </row>
    <row r="534" spans="1:19" s="80" customFormat="1" ht="63.75" customHeight="1">
      <c r="A534" s="25">
        <v>355</v>
      </c>
      <c r="B534" s="26" t="s">
        <v>52</v>
      </c>
      <c r="C534" s="111" t="s">
        <v>26</v>
      </c>
      <c r="D534" s="33" t="s">
        <v>1549</v>
      </c>
      <c r="E534" s="33" t="s">
        <v>1497</v>
      </c>
      <c r="F534" s="33" t="s">
        <v>1497</v>
      </c>
      <c r="G534" s="33" t="s">
        <v>1550</v>
      </c>
      <c r="H534" s="33" t="s">
        <v>1550</v>
      </c>
      <c r="I534" s="131" t="s">
        <v>1552</v>
      </c>
      <c r="J534" s="131" t="s">
        <v>1552</v>
      </c>
      <c r="K534" s="43" t="s">
        <v>322</v>
      </c>
      <c r="L534" s="24" t="s">
        <v>335</v>
      </c>
      <c r="M534" s="44">
        <v>2</v>
      </c>
      <c r="N534" s="45">
        <v>41140</v>
      </c>
      <c r="O534" s="45">
        <f t="shared" si="15"/>
        <v>82280</v>
      </c>
      <c r="P534" s="43" t="s">
        <v>17</v>
      </c>
      <c r="Q534" s="29" t="s">
        <v>1112</v>
      </c>
      <c r="R534" s="130" t="s">
        <v>402</v>
      </c>
      <c r="S534" s="26">
        <v>0</v>
      </c>
    </row>
    <row r="535" spans="1:19" s="80" customFormat="1" ht="63.75" customHeight="1">
      <c r="A535" s="25">
        <v>356</v>
      </c>
      <c r="B535" s="26" t="s">
        <v>52</v>
      </c>
      <c r="C535" s="111" t="s">
        <v>26</v>
      </c>
      <c r="D535" s="33" t="s">
        <v>1480</v>
      </c>
      <c r="E535" s="43" t="s">
        <v>1069</v>
      </c>
      <c r="F535" s="43" t="s">
        <v>1069</v>
      </c>
      <c r="G535" s="33" t="s">
        <v>1481</v>
      </c>
      <c r="H535" s="33" t="s">
        <v>1481</v>
      </c>
      <c r="I535" s="131" t="s">
        <v>1553</v>
      </c>
      <c r="J535" s="131" t="s">
        <v>1553</v>
      </c>
      <c r="K535" s="43" t="s">
        <v>322</v>
      </c>
      <c r="L535" s="24" t="s">
        <v>335</v>
      </c>
      <c r="M535" s="44">
        <v>1</v>
      </c>
      <c r="N535" s="45">
        <v>39780</v>
      </c>
      <c r="O535" s="45">
        <f t="shared" si="15"/>
        <v>39780</v>
      </c>
      <c r="P535" s="43" t="s">
        <v>17</v>
      </c>
      <c r="Q535" s="29" t="s">
        <v>1112</v>
      </c>
      <c r="R535" s="130" t="s">
        <v>402</v>
      </c>
      <c r="S535" s="26">
        <v>0</v>
      </c>
    </row>
    <row r="536" spans="1:19" s="80" customFormat="1" ht="63.75" customHeight="1">
      <c r="A536" s="25">
        <v>357</v>
      </c>
      <c r="B536" s="26" t="s">
        <v>52</v>
      </c>
      <c r="C536" s="111" t="s">
        <v>26</v>
      </c>
      <c r="D536" s="33" t="s">
        <v>1554</v>
      </c>
      <c r="E536" s="33" t="s">
        <v>1521</v>
      </c>
      <c r="F536" s="33" t="s">
        <v>1521</v>
      </c>
      <c r="G536" s="33" t="s">
        <v>1555</v>
      </c>
      <c r="H536" s="33" t="s">
        <v>1555</v>
      </c>
      <c r="I536" s="131" t="s">
        <v>1556</v>
      </c>
      <c r="J536" s="131" t="s">
        <v>1556</v>
      </c>
      <c r="K536" s="43" t="s">
        <v>322</v>
      </c>
      <c r="L536" s="24" t="s">
        <v>335</v>
      </c>
      <c r="M536" s="44">
        <v>1</v>
      </c>
      <c r="N536" s="45">
        <v>24000</v>
      </c>
      <c r="O536" s="45">
        <f t="shared" si="15"/>
        <v>24000</v>
      </c>
      <c r="P536" s="43" t="s">
        <v>17</v>
      </c>
      <c r="Q536" s="29" t="s">
        <v>1112</v>
      </c>
      <c r="R536" s="130" t="s">
        <v>402</v>
      </c>
      <c r="S536" s="26">
        <v>0</v>
      </c>
    </row>
    <row r="537" spans="1:19" s="80" customFormat="1" ht="63.75" customHeight="1">
      <c r="A537" s="25">
        <v>358</v>
      </c>
      <c r="B537" s="26" t="s">
        <v>52</v>
      </c>
      <c r="C537" s="111" t="s">
        <v>26</v>
      </c>
      <c r="D537" s="33" t="s">
        <v>1541</v>
      </c>
      <c r="E537" s="33" t="s">
        <v>1542</v>
      </c>
      <c r="F537" s="33" t="s">
        <v>1542</v>
      </c>
      <c r="G537" s="33" t="s">
        <v>1543</v>
      </c>
      <c r="H537" s="33" t="s">
        <v>1543</v>
      </c>
      <c r="I537" s="131" t="s">
        <v>1557</v>
      </c>
      <c r="J537" s="131" t="s">
        <v>1557</v>
      </c>
      <c r="K537" s="43" t="s">
        <v>322</v>
      </c>
      <c r="L537" s="24" t="s">
        <v>335</v>
      </c>
      <c r="M537" s="44">
        <v>1</v>
      </c>
      <c r="N537" s="45">
        <v>38000</v>
      </c>
      <c r="O537" s="45">
        <f t="shared" si="15"/>
        <v>38000</v>
      </c>
      <c r="P537" s="43" t="s">
        <v>17</v>
      </c>
      <c r="Q537" s="29" t="s">
        <v>1112</v>
      </c>
      <c r="R537" s="130" t="s">
        <v>402</v>
      </c>
      <c r="S537" s="26">
        <v>0</v>
      </c>
    </row>
    <row r="538" spans="1:19" s="80" customFormat="1" ht="63.75" customHeight="1">
      <c r="A538" s="25">
        <v>359</v>
      </c>
      <c r="B538" s="26" t="s">
        <v>52</v>
      </c>
      <c r="C538" s="111" t="s">
        <v>26</v>
      </c>
      <c r="D538" s="33" t="s">
        <v>1558</v>
      </c>
      <c r="E538" s="33" t="s">
        <v>1559</v>
      </c>
      <c r="F538" s="33" t="s">
        <v>1559</v>
      </c>
      <c r="G538" s="33" t="s">
        <v>1560</v>
      </c>
      <c r="H538" s="33" t="s">
        <v>1560</v>
      </c>
      <c r="I538" s="131" t="s">
        <v>1561</v>
      </c>
      <c r="J538" s="131" t="s">
        <v>1561</v>
      </c>
      <c r="K538" s="43" t="s">
        <v>322</v>
      </c>
      <c r="L538" s="24" t="s">
        <v>335</v>
      </c>
      <c r="M538" s="44">
        <v>2</v>
      </c>
      <c r="N538" s="45">
        <v>78200</v>
      </c>
      <c r="O538" s="45">
        <f t="shared" si="15"/>
        <v>156400</v>
      </c>
      <c r="P538" s="43" t="s">
        <v>17</v>
      </c>
      <c r="Q538" s="29" t="s">
        <v>1112</v>
      </c>
      <c r="R538" s="130" t="s">
        <v>402</v>
      </c>
      <c r="S538" s="26">
        <v>0</v>
      </c>
    </row>
    <row r="539" spans="1:19" s="80" customFormat="1" ht="63.75" customHeight="1">
      <c r="A539" s="25">
        <v>360</v>
      </c>
      <c r="B539" s="26" t="s">
        <v>52</v>
      </c>
      <c r="C539" s="111" t="s">
        <v>26</v>
      </c>
      <c r="D539" s="33" t="s">
        <v>1480</v>
      </c>
      <c r="E539" s="43" t="s">
        <v>1069</v>
      </c>
      <c r="F539" s="43" t="s">
        <v>1069</v>
      </c>
      <c r="G539" s="33" t="s">
        <v>1481</v>
      </c>
      <c r="H539" s="33" t="s">
        <v>1481</v>
      </c>
      <c r="I539" s="131" t="s">
        <v>1562</v>
      </c>
      <c r="J539" s="131" t="s">
        <v>1562</v>
      </c>
      <c r="K539" s="43" t="s">
        <v>322</v>
      </c>
      <c r="L539" s="24" t="s">
        <v>335</v>
      </c>
      <c r="M539" s="44">
        <v>2</v>
      </c>
      <c r="N539" s="45">
        <v>104720</v>
      </c>
      <c r="O539" s="45">
        <f t="shared" si="15"/>
        <v>209440</v>
      </c>
      <c r="P539" s="43" t="s">
        <v>17</v>
      </c>
      <c r="Q539" s="29" t="s">
        <v>1112</v>
      </c>
      <c r="R539" s="130" t="s">
        <v>402</v>
      </c>
      <c r="S539" s="26">
        <v>0</v>
      </c>
    </row>
    <row r="540" spans="1:19" s="80" customFormat="1" ht="63.75" customHeight="1">
      <c r="A540" s="25">
        <v>361</v>
      </c>
      <c r="B540" s="26" t="s">
        <v>52</v>
      </c>
      <c r="C540" s="111" t="s">
        <v>26</v>
      </c>
      <c r="D540" s="33" t="s">
        <v>1558</v>
      </c>
      <c r="E540" s="33" t="s">
        <v>1559</v>
      </c>
      <c r="F540" s="33" t="s">
        <v>1559</v>
      </c>
      <c r="G540" s="33" t="s">
        <v>1560</v>
      </c>
      <c r="H540" s="33" t="s">
        <v>1560</v>
      </c>
      <c r="I540" s="131" t="s">
        <v>1561</v>
      </c>
      <c r="J540" s="131" t="s">
        <v>1561</v>
      </c>
      <c r="K540" s="43" t="s">
        <v>322</v>
      </c>
      <c r="L540" s="24" t="s">
        <v>335</v>
      </c>
      <c r="M540" s="44">
        <v>1</v>
      </c>
      <c r="N540" s="45">
        <v>44500</v>
      </c>
      <c r="O540" s="45">
        <f t="shared" si="15"/>
        <v>44500</v>
      </c>
      <c r="P540" s="43" t="s">
        <v>17</v>
      </c>
      <c r="Q540" s="29" t="s">
        <v>1112</v>
      </c>
      <c r="R540" s="130" t="s">
        <v>402</v>
      </c>
      <c r="S540" s="26">
        <v>0</v>
      </c>
    </row>
    <row r="541" spans="1:19" s="80" customFormat="1" ht="63.75" customHeight="1">
      <c r="A541" s="25">
        <v>362</v>
      </c>
      <c r="B541" s="26" t="s">
        <v>52</v>
      </c>
      <c r="C541" s="111" t="s">
        <v>26</v>
      </c>
      <c r="D541" s="33" t="s">
        <v>1534</v>
      </c>
      <c r="E541" s="33" t="s">
        <v>1503</v>
      </c>
      <c r="F541" s="33" t="s">
        <v>1503</v>
      </c>
      <c r="G541" s="33" t="s">
        <v>1535</v>
      </c>
      <c r="H541" s="33" t="s">
        <v>1535</v>
      </c>
      <c r="I541" s="131" t="s">
        <v>1563</v>
      </c>
      <c r="J541" s="131" t="s">
        <v>1563</v>
      </c>
      <c r="K541" s="43" t="s">
        <v>322</v>
      </c>
      <c r="L541" s="24" t="s">
        <v>335</v>
      </c>
      <c r="M541" s="44">
        <v>2</v>
      </c>
      <c r="N541" s="45">
        <v>54000</v>
      </c>
      <c r="O541" s="45">
        <f t="shared" si="15"/>
        <v>108000</v>
      </c>
      <c r="P541" s="43" t="s">
        <v>17</v>
      </c>
      <c r="Q541" s="29" t="s">
        <v>1112</v>
      </c>
      <c r="R541" s="130" t="s">
        <v>402</v>
      </c>
      <c r="S541" s="26">
        <v>0</v>
      </c>
    </row>
    <row r="542" spans="1:19" s="80" customFormat="1" ht="63.75" customHeight="1">
      <c r="A542" s="25">
        <v>363</v>
      </c>
      <c r="B542" s="26" t="s">
        <v>52</v>
      </c>
      <c r="C542" s="111" t="s">
        <v>26</v>
      </c>
      <c r="D542" s="33" t="s">
        <v>1554</v>
      </c>
      <c r="E542" s="33" t="s">
        <v>1521</v>
      </c>
      <c r="F542" s="33" t="s">
        <v>1521</v>
      </c>
      <c r="G542" s="33" t="s">
        <v>1555</v>
      </c>
      <c r="H542" s="33" t="s">
        <v>1555</v>
      </c>
      <c r="I542" s="131" t="s">
        <v>1564</v>
      </c>
      <c r="J542" s="131" t="s">
        <v>1564</v>
      </c>
      <c r="K542" s="43" t="s">
        <v>322</v>
      </c>
      <c r="L542" s="24" t="s">
        <v>335</v>
      </c>
      <c r="M542" s="44">
        <v>1</v>
      </c>
      <c r="N542" s="45">
        <v>35000</v>
      </c>
      <c r="O542" s="45">
        <f t="shared" si="15"/>
        <v>35000</v>
      </c>
      <c r="P542" s="43" t="s">
        <v>17</v>
      </c>
      <c r="Q542" s="29" t="s">
        <v>1112</v>
      </c>
      <c r="R542" s="130" t="s">
        <v>402</v>
      </c>
      <c r="S542" s="26">
        <v>0</v>
      </c>
    </row>
    <row r="543" spans="1:19" s="80" customFormat="1" ht="63.75" customHeight="1">
      <c r="A543" s="25">
        <v>364</v>
      </c>
      <c r="B543" s="26" t="s">
        <v>52</v>
      </c>
      <c r="C543" s="111" t="s">
        <v>26</v>
      </c>
      <c r="D543" s="33" t="s">
        <v>1534</v>
      </c>
      <c r="E543" s="33" t="s">
        <v>1503</v>
      </c>
      <c r="F543" s="33" t="s">
        <v>1503</v>
      </c>
      <c r="G543" s="33" t="s">
        <v>1535</v>
      </c>
      <c r="H543" s="33" t="s">
        <v>1535</v>
      </c>
      <c r="I543" s="131" t="s">
        <v>1565</v>
      </c>
      <c r="J543" s="131" t="s">
        <v>1565</v>
      </c>
      <c r="K543" s="43" t="s">
        <v>322</v>
      </c>
      <c r="L543" s="24" t="s">
        <v>335</v>
      </c>
      <c r="M543" s="44">
        <v>2</v>
      </c>
      <c r="N543" s="45">
        <v>59700</v>
      </c>
      <c r="O543" s="45">
        <f t="shared" si="15"/>
        <v>119400</v>
      </c>
      <c r="P543" s="43" t="s">
        <v>17</v>
      </c>
      <c r="Q543" s="29" t="s">
        <v>1112</v>
      </c>
      <c r="R543" s="130" t="s">
        <v>402</v>
      </c>
      <c r="S543" s="26">
        <v>0</v>
      </c>
    </row>
    <row r="544" spans="1:19" s="80" customFormat="1" ht="63.75" customHeight="1">
      <c r="A544" s="25">
        <v>365</v>
      </c>
      <c r="B544" s="26" t="s">
        <v>52</v>
      </c>
      <c r="C544" s="111" t="s">
        <v>26</v>
      </c>
      <c r="D544" s="33" t="s">
        <v>1534</v>
      </c>
      <c r="E544" s="33" t="s">
        <v>1503</v>
      </c>
      <c r="F544" s="33" t="s">
        <v>1503</v>
      </c>
      <c r="G544" s="33" t="s">
        <v>1535</v>
      </c>
      <c r="H544" s="33" t="s">
        <v>1535</v>
      </c>
      <c r="I544" s="131" t="s">
        <v>1566</v>
      </c>
      <c r="J544" s="131" t="s">
        <v>1566</v>
      </c>
      <c r="K544" s="43" t="s">
        <v>322</v>
      </c>
      <c r="L544" s="24" t="s">
        <v>335</v>
      </c>
      <c r="M544" s="44">
        <v>35</v>
      </c>
      <c r="N544" s="45">
        <v>10000</v>
      </c>
      <c r="O544" s="45">
        <f t="shared" si="15"/>
        <v>350000</v>
      </c>
      <c r="P544" s="43" t="s">
        <v>17</v>
      </c>
      <c r="Q544" s="29" t="s">
        <v>1112</v>
      </c>
      <c r="R544" s="130" t="s">
        <v>402</v>
      </c>
      <c r="S544" s="26">
        <v>0</v>
      </c>
    </row>
    <row r="545" spans="1:19" s="80" customFormat="1" ht="63.75" customHeight="1">
      <c r="A545" s="25">
        <v>366</v>
      </c>
      <c r="B545" s="26" t="s">
        <v>52</v>
      </c>
      <c r="C545" s="111" t="s">
        <v>26</v>
      </c>
      <c r="D545" s="33" t="s">
        <v>1541</v>
      </c>
      <c r="E545" s="33" t="s">
        <v>1542</v>
      </c>
      <c r="F545" s="33" t="s">
        <v>1542</v>
      </c>
      <c r="G545" s="33" t="s">
        <v>1543</v>
      </c>
      <c r="H545" s="33" t="s">
        <v>1543</v>
      </c>
      <c r="I545" s="131" t="s">
        <v>1567</v>
      </c>
      <c r="J545" s="131" t="s">
        <v>1567</v>
      </c>
      <c r="K545" s="43" t="s">
        <v>322</v>
      </c>
      <c r="L545" s="24" t="s">
        <v>335</v>
      </c>
      <c r="M545" s="44">
        <v>2</v>
      </c>
      <c r="N545" s="45">
        <v>5000</v>
      </c>
      <c r="O545" s="45">
        <f t="shared" si="15"/>
        <v>10000</v>
      </c>
      <c r="P545" s="43" t="s">
        <v>17</v>
      </c>
      <c r="Q545" s="29" t="s">
        <v>1112</v>
      </c>
      <c r="R545" s="130" t="s">
        <v>402</v>
      </c>
      <c r="S545" s="26">
        <v>0</v>
      </c>
    </row>
    <row r="546" spans="1:19" s="80" customFormat="1" ht="63.75" customHeight="1">
      <c r="A546" s="25">
        <v>367</v>
      </c>
      <c r="B546" s="26" t="s">
        <v>52</v>
      </c>
      <c r="C546" s="111" t="s">
        <v>26</v>
      </c>
      <c r="D546" s="33" t="s">
        <v>1568</v>
      </c>
      <c r="E546" s="33" t="s">
        <v>1176</v>
      </c>
      <c r="F546" s="33" t="s">
        <v>1176</v>
      </c>
      <c r="G546" s="33" t="s">
        <v>1569</v>
      </c>
      <c r="H546" s="33" t="s">
        <v>1569</v>
      </c>
      <c r="I546" s="131" t="s">
        <v>1176</v>
      </c>
      <c r="J546" s="131" t="s">
        <v>1176</v>
      </c>
      <c r="K546" s="43" t="s">
        <v>322</v>
      </c>
      <c r="L546" s="24" t="s">
        <v>335</v>
      </c>
      <c r="M546" s="44">
        <v>3</v>
      </c>
      <c r="N546" s="45">
        <v>20000</v>
      </c>
      <c r="O546" s="45">
        <f t="shared" si="15"/>
        <v>60000</v>
      </c>
      <c r="P546" s="43" t="s">
        <v>17</v>
      </c>
      <c r="Q546" s="29" t="s">
        <v>1112</v>
      </c>
      <c r="R546" s="130" t="s">
        <v>402</v>
      </c>
      <c r="S546" s="26">
        <v>0</v>
      </c>
    </row>
    <row r="547" spans="1:19" s="80" customFormat="1" ht="63.75" customHeight="1">
      <c r="A547" s="25">
        <v>368</v>
      </c>
      <c r="B547" s="26" t="s">
        <v>52</v>
      </c>
      <c r="C547" s="111" t="s">
        <v>26</v>
      </c>
      <c r="D547" s="33" t="s">
        <v>1541</v>
      </c>
      <c r="E547" s="33" t="s">
        <v>1542</v>
      </c>
      <c r="F547" s="33" t="s">
        <v>1542</v>
      </c>
      <c r="G547" s="33" t="s">
        <v>1543</v>
      </c>
      <c r="H547" s="33" t="s">
        <v>1543</v>
      </c>
      <c r="I547" s="131" t="s">
        <v>1570</v>
      </c>
      <c r="J547" s="131" t="s">
        <v>1570</v>
      </c>
      <c r="K547" s="43" t="s">
        <v>322</v>
      </c>
      <c r="L547" s="24" t="s">
        <v>335</v>
      </c>
      <c r="M547" s="44">
        <v>1</v>
      </c>
      <c r="N547" s="45">
        <v>52500</v>
      </c>
      <c r="O547" s="45">
        <f t="shared" si="15"/>
        <v>52500</v>
      </c>
      <c r="P547" s="43" t="s">
        <v>17</v>
      </c>
      <c r="Q547" s="29" t="s">
        <v>1112</v>
      </c>
      <c r="R547" s="130" t="s">
        <v>402</v>
      </c>
      <c r="S547" s="26">
        <v>0</v>
      </c>
    </row>
    <row r="548" spans="1:19" s="80" customFormat="1" ht="63.75" customHeight="1">
      <c r="A548" s="25">
        <v>369</v>
      </c>
      <c r="B548" s="26" t="s">
        <v>52</v>
      </c>
      <c r="C548" s="111" t="s">
        <v>26</v>
      </c>
      <c r="D548" s="33" t="s">
        <v>1480</v>
      </c>
      <c r="E548" s="43" t="s">
        <v>1069</v>
      </c>
      <c r="F548" s="43" t="s">
        <v>1069</v>
      </c>
      <c r="G548" s="33" t="s">
        <v>1481</v>
      </c>
      <c r="H548" s="33" t="s">
        <v>1481</v>
      </c>
      <c r="I548" s="131" t="s">
        <v>1571</v>
      </c>
      <c r="J548" s="131" t="s">
        <v>1571</v>
      </c>
      <c r="K548" s="43" t="s">
        <v>322</v>
      </c>
      <c r="L548" s="24" t="s">
        <v>335</v>
      </c>
      <c r="M548" s="44">
        <v>1</v>
      </c>
      <c r="N548" s="45">
        <v>17500</v>
      </c>
      <c r="O548" s="45">
        <f t="shared" si="15"/>
        <v>17500</v>
      </c>
      <c r="P548" s="43" t="s">
        <v>17</v>
      </c>
      <c r="Q548" s="29" t="s">
        <v>1112</v>
      </c>
      <c r="R548" s="130" t="s">
        <v>402</v>
      </c>
      <c r="S548" s="26">
        <v>0</v>
      </c>
    </row>
    <row r="549" spans="1:19" s="80" customFormat="1" ht="63.75" customHeight="1">
      <c r="A549" s="25">
        <v>370</v>
      </c>
      <c r="B549" s="26" t="s">
        <v>52</v>
      </c>
      <c r="C549" s="111" t="s">
        <v>26</v>
      </c>
      <c r="D549" s="33" t="s">
        <v>1534</v>
      </c>
      <c r="E549" s="33" t="s">
        <v>1503</v>
      </c>
      <c r="F549" s="33" t="s">
        <v>1503</v>
      </c>
      <c r="G549" s="33" t="s">
        <v>1535</v>
      </c>
      <c r="H549" s="33" t="s">
        <v>1535</v>
      </c>
      <c r="I549" s="131" t="s">
        <v>1572</v>
      </c>
      <c r="J549" s="131" t="s">
        <v>1572</v>
      </c>
      <c r="K549" s="43" t="s">
        <v>322</v>
      </c>
      <c r="L549" s="24" t="s">
        <v>335</v>
      </c>
      <c r="M549" s="44">
        <v>3</v>
      </c>
      <c r="N549" s="45">
        <v>20000</v>
      </c>
      <c r="O549" s="45">
        <f t="shared" si="15"/>
        <v>60000</v>
      </c>
      <c r="P549" s="43" t="s">
        <v>17</v>
      </c>
      <c r="Q549" s="29" t="s">
        <v>1112</v>
      </c>
      <c r="R549" s="130" t="s">
        <v>402</v>
      </c>
      <c r="S549" s="26">
        <v>0</v>
      </c>
    </row>
    <row r="550" spans="1:19" s="80" customFormat="1" ht="63.75" customHeight="1">
      <c r="A550" s="25">
        <v>371</v>
      </c>
      <c r="B550" s="26" t="s">
        <v>52</v>
      </c>
      <c r="C550" s="111" t="s">
        <v>26</v>
      </c>
      <c r="D550" s="33" t="s">
        <v>1480</v>
      </c>
      <c r="E550" s="43" t="s">
        <v>1069</v>
      </c>
      <c r="F550" s="43" t="s">
        <v>1069</v>
      </c>
      <c r="G550" s="33" t="s">
        <v>1481</v>
      </c>
      <c r="H550" s="33" t="s">
        <v>1481</v>
      </c>
      <c r="I550" s="131" t="s">
        <v>1573</v>
      </c>
      <c r="J550" s="131" t="s">
        <v>1573</v>
      </c>
      <c r="K550" s="43" t="s">
        <v>322</v>
      </c>
      <c r="L550" s="24" t="s">
        <v>335</v>
      </c>
      <c r="M550" s="44">
        <v>1</v>
      </c>
      <c r="N550" s="45">
        <v>35000</v>
      </c>
      <c r="O550" s="45">
        <f t="shared" si="15"/>
        <v>35000</v>
      </c>
      <c r="P550" s="43" t="s">
        <v>17</v>
      </c>
      <c r="Q550" s="29" t="s">
        <v>1112</v>
      </c>
      <c r="R550" s="130" t="s">
        <v>402</v>
      </c>
      <c r="S550" s="26">
        <v>0</v>
      </c>
    </row>
    <row r="551" spans="1:19" s="80" customFormat="1" ht="63.75" customHeight="1">
      <c r="A551" s="25">
        <v>372</v>
      </c>
      <c r="B551" s="26" t="s">
        <v>52</v>
      </c>
      <c r="C551" s="111" t="s">
        <v>26</v>
      </c>
      <c r="D551" s="33" t="s">
        <v>1534</v>
      </c>
      <c r="E551" s="33" t="s">
        <v>1503</v>
      </c>
      <c r="F551" s="33" t="s">
        <v>1503</v>
      </c>
      <c r="G551" s="33" t="s">
        <v>1535</v>
      </c>
      <c r="H551" s="33" t="s">
        <v>1535</v>
      </c>
      <c r="I551" s="131" t="s">
        <v>1574</v>
      </c>
      <c r="J551" s="131" t="s">
        <v>1574</v>
      </c>
      <c r="K551" s="43" t="s">
        <v>322</v>
      </c>
      <c r="L551" s="24" t="s">
        <v>335</v>
      </c>
      <c r="M551" s="44">
        <v>3</v>
      </c>
      <c r="N551" s="45">
        <v>10000</v>
      </c>
      <c r="O551" s="45">
        <f t="shared" si="15"/>
        <v>30000</v>
      </c>
      <c r="P551" s="43" t="s">
        <v>17</v>
      </c>
      <c r="Q551" s="29" t="s">
        <v>1112</v>
      </c>
      <c r="R551" s="130" t="s">
        <v>402</v>
      </c>
      <c r="S551" s="26">
        <v>0</v>
      </c>
    </row>
    <row r="552" spans="1:19" s="80" customFormat="1" ht="63.75" customHeight="1">
      <c r="A552" s="25">
        <v>373</v>
      </c>
      <c r="B552" s="26" t="s">
        <v>52</v>
      </c>
      <c r="C552" s="111" t="s">
        <v>26</v>
      </c>
      <c r="D552" s="33" t="s">
        <v>1480</v>
      </c>
      <c r="E552" s="43" t="s">
        <v>1069</v>
      </c>
      <c r="F552" s="43" t="s">
        <v>1069</v>
      </c>
      <c r="G552" s="33" t="s">
        <v>1481</v>
      </c>
      <c r="H552" s="33" t="s">
        <v>1481</v>
      </c>
      <c r="I552" s="131" t="s">
        <v>1575</v>
      </c>
      <c r="J552" s="131" t="s">
        <v>1575</v>
      </c>
      <c r="K552" s="43" t="s">
        <v>322</v>
      </c>
      <c r="L552" s="24" t="s">
        <v>335</v>
      </c>
      <c r="M552" s="44">
        <v>1</v>
      </c>
      <c r="N552" s="45">
        <v>35000</v>
      </c>
      <c r="O552" s="45">
        <f t="shared" si="15"/>
        <v>35000</v>
      </c>
      <c r="P552" s="43" t="s">
        <v>17</v>
      </c>
      <c r="Q552" s="29" t="s">
        <v>1112</v>
      </c>
      <c r="R552" s="130" t="s">
        <v>402</v>
      </c>
      <c r="S552" s="26">
        <v>0</v>
      </c>
    </row>
    <row r="553" spans="1:19" s="80" customFormat="1" ht="63.75" customHeight="1">
      <c r="A553" s="25">
        <v>374</v>
      </c>
      <c r="B553" s="26" t="s">
        <v>52</v>
      </c>
      <c r="C553" s="111" t="s">
        <v>26</v>
      </c>
      <c r="D553" s="33" t="s">
        <v>1576</v>
      </c>
      <c r="E553" s="33" t="s">
        <v>763</v>
      </c>
      <c r="F553" s="33" t="s">
        <v>763</v>
      </c>
      <c r="G553" s="33" t="s">
        <v>1577</v>
      </c>
      <c r="H553" s="33" t="s">
        <v>1577</v>
      </c>
      <c r="I553" s="33" t="s">
        <v>763</v>
      </c>
      <c r="J553" s="33" t="s">
        <v>763</v>
      </c>
      <c r="K553" s="43" t="s">
        <v>322</v>
      </c>
      <c r="L553" s="24" t="s">
        <v>335</v>
      </c>
      <c r="M553" s="44">
        <v>3</v>
      </c>
      <c r="N553" s="45">
        <v>5000</v>
      </c>
      <c r="O553" s="45">
        <f t="shared" si="15"/>
        <v>15000</v>
      </c>
      <c r="P553" s="43" t="s">
        <v>17</v>
      </c>
      <c r="Q553" s="29" t="s">
        <v>1112</v>
      </c>
      <c r="R553" s="130" t="s">
        <v>402</v>
      </c>
      <c r="S553" s="26">
        <v>0</v>
      </c>
    </row>
    <row r="554" spans="1:19" s="80" customFormat="1" ht="63.75" customHeight="1">
      <c r="A554" s="25">
        <v>375</v>
      </c>
      <c r="B554" s="26" t="s">
        <v>52</v>
      </c>
      <c r="C554" s="111" t="s">
        <v>26</v>
      </c>
      <c r="D554" s="33" t="s">
        <v>1578</v>
      </c>
      <c r="E554" s="33" t="s">
        <v>1579</v>
      </c>
      <c r="F554" s="33" t="s">
        <v>1579</v>
      </c>
      <c r="G554" s="33" t="s">
        <v>1580</v>
      </c>
      <c r="H554" s="33" t="s">
        <v>1580</v>
      </c>
      <c r="I554" s="131" t="s">
        <v>1581</v>
      </c>
      <c r="J554" s="131" t="s">
        <v>1581</v>
      </c>
      <c r="K554" s="43" t="s">
        <v>320</v>
      </c>
      <c r="L554" s="24" t="s">
        <v>335</v>
      </c>
      <c r="M554" s="44">
        <v>1</v>
      </c>
      <c r="N554" s="45">
        <v>50000</v>
      </c>
      <c r="O554" s="45">
        <f t="shared" si="15"/>
        <v>50000</v>
      </c>
      <c r="P554" s="43" t="s">
        <v>19</v>
      </c>
      <c r="Q554" s="29" t="s">
        <v>1112</v>
      </c>
      <c r="R554" s="130" t="s">
        <v>402</v>
      </c>
      <c r="S554" s="26">
        <v>0</v>
      </c>
    </row>
    <row r="555" spans="1:19" s="80" customFormat="1" ht="63.75" customHeight="1">
      <c r="A555" s="25">
        <v>376</v>
      </c>
      <c r="B555" s="26" t="s">
        <v>52</v>
      </c>
      <c r="C555" s="111" t="s">
        <v>26</v>
      </c>
      <c r="D555" s="33" t="s">
        <v>1483</v>
      </c>
      <c r="E555" s="33" t="s">
        <v>1484</v>
      </c>
      <c r="F555" s="33" t="s">
        <v>1484</v>
      </c>
      <c r="G555" s="33" t="s">
        <v>1485</v>
      </c>
      <c r="H555" s="33" t="s">
        <v>1485</v>
      </c>
      <c r="I555" s="131" t="s">
        <v>1582</v>
      </c>
      <c r="J555" s="131" t="s">
        <v>1582</v>
      </c>
      <c r="K555" s="43" t="s">
        <v>320</v>
      </c>
      <c r="L555" s="24" t="s">
        <v>335</v>
      </c>
      <c r="M555" s="44">
        <v>5</v>
      </c>
      <c r="N555" s="45">
        <v>30000</v>
      </c>
      <c r="O555" s="45">
        <f t="shared" si="15"/>
        <v>150000</v>
      </c>
      <c r="P555" s="43" t="s">
        <v>19</v>
      </c>
      <c r="Q555" s="29" t="s">
        <v>1112</v>
      </c>
      <c r="R555" s="130" t="s">
        <v>402</v>
      </c>
      <c r="S555" s="26">
        <v>0</v>
      </c>
    </row>
    <row r="556" spans="1:19" s="80" customFormat="1" ht="63.75" customHeight="1">
      <c r="A556" s="25">
        <v>377</v>
      </c>
      <c r="B556" s="26" t="s">
        <v>52</v>
      </c>
      <c r="C556" s="111" t="s">
        <v>26</v>
      </c>
      <c r="D556" s="33" t="s">
        <v>1583</v>
      </c>
      <c r="E556" s="33" t="s">
        <v>1584</v>
      </c>
      <c r="F556" s="33" t="s">
        <v>1584</v>
      </c>
      <c r="G556" s="33" t="s">
        <v>1585</v>
      </c>
      <c r="H556" s="33" t="s">
        <v>1585</v>
      </c>
      <c r="I556" s="131" t="s">
        <v>1586</v>
      </c>
      <c r="J556" s="131" t="s">
        <v>1586</v>
      </c>
      <c r="K556" s="43" t="s">
        <v>320</v>
      </c>
      <c r="L556" s="24" t="s">
        <v>335</v>
      </c>
      <c r="M556" s="44">
        <v>1</v>
      </c>
      <c r="N556" s="45">
        <v>3024000</v>
      </c>
      <c r="O556" s="45">
        <f t="shared" si="15"/>
        <v>3024000</v>
      </c>
      <c r="P556" s="43" t="s">
        <v>19</v>
      </c>
      <c r="Q556" s="29" t="s">
        <v>1112</v>
      </c>
      <c r="R556" s="130" t="s">
        <v>402</v>
      </c>
      <c r="S556" s="26">
        <v>0</v>
      </c>
    </row>
    <row r="557" spans="1:19" s="80" customFormat="1" ht="63.75" customHeight="1">
      <c r="A557" s="25">
        <v>378</v>
      </c>
      <c r="B557" s="26" t="s">
        <v>52</v>
      </c>
      <c r="C557" s="111" t="s">
        <v>26</v>
      </c>
      <c r="D557" s="33" t="s">
        <v>1583</v>
      </c>
      <c r="E557" s="33" t="s">
        <v>1584</v>
      </c>
      <c r="F557" s="33" t="s">
        <v>1584</v>
      </c>
      <c r="G557" s="33" t="s">
        <v>1585</v>
      </c>
      <c r="H557" s="33" t="s">
        <v>1585</v>
      </c>
      <c r="I557" s="131" t="s">
        <v>1587</v>
      </c>
      <c r="J557" s="131" t="s">
        <v>1587</v>
      </c>
      <c r="K557" s="43" t="s">
        <v>320</v>
      </c>
      <c r="L557" s="24" t="s">
        <v>335</v>
      </c>
      <c r="M557" s="44">
        <v>1</v>
      </c>
      <c r="N557" s="45">
        <v>3024000</v>
      </c>
      <c r="O557" s="45">
        <f t="shared" si="15"/>
        <v>3024000</v>
      </c>
      <c r="P557" s="43" t="s">
        <v>19</v>
      </c>
      <c r="Q557" s="29" t="s">
        <v>1112</v>
      </c>
      <c r="R557" s="130" t="s">
        <v>402</v>
      </c>
      <c r="S557" s="26">
        <v>0</v>
      </c>
    </row>
    <row r="558" spans="1:19" s="80" customFormat="1" ht="63.75" customHeight="1">
      <c r="A558" s="25">
        <v>379</v>
      </c>
      <c r="B558" s="26" t="s">
        <v>52</v>
      </c>
      <c r="C558" s="111" t="s">
        <v>26</v>
      </c>
      <c r="D558" s="33" t="s">
        <v>1583</v>
      </c>
      <c r="E558" s="33" t="s">
        <v>1584</v>
      </c>
      <c r="F558" s="33" t="s">
        <v>1584</v>
      </c>
      <c r="G558" s="33" t="s">
        <v>1585</v>
      </c>
      <c r="H558" s="33" t="s">
        <v>1585</v>
      </c>
      <c r="I558" s="131" t="s">
        <v>1588</v>
      </c>
      <c r="J558" s="131" t="s">
        <v>1588</v>
      </c>
      <c r="K558" s="43" t="s">
        <v>320</v>
      </c>
      <c r="L558" s="24" t="s">
        <v>335</v>
      </c>
      <c r="M558" s="44">
        <v>1</v>
      </c>
      <c r="N558" s="45">
        <v>1360800</v>
      </c>
      <c r="O558" s="45">
        <f t="shared" si="15"/>
        <v>1360800</v>
      </c>
      <c r="P558" s="43" t="s">
        <v>19</v>
      </c>
      <c r="Q558" s="29" t="s">
        <v>1112</v>
      </c>
      <c r="R558" s="130" t="s">
        <v>402</v>
      </c>
      <c r="S558" s="26">
        <v>0</v>
      </c>
    </row>
    <row r="559" spans="1:19" s="80" customFormat="1" ht="63.75" customHeight="1">
      <c r="A559" s="25">
        <v>380</v>
      </c>
      <c r="B559" s="26" t="s">
        <v>52</v>
      </c>
      <c r="C559" s="111" t="s">
        <v>26</v>
      </c>
      <c r="D559" s="33" t="s">
        <v>1583</v>
      </c>
      <c r="E559" s="33" t="s">
        <v>1584</v>
      </c>
      <c r="F559" s="33" t="s">
        <v>1584</v>
      </c>
      <c r="G559" s="33" t="s">
        <v>1585</v>
      </c>
      <c r="H559" s="33" t="s">
        <v>1585</v>
      </c>
      <c r="I559" s="131" t="s">
        <v>1589</v>
      </c>
      <c r="J559" s="131" t="s">
        <v>1589</v>
      </c>
      <c r="K559" s="43" t="s">
        <v>320</v>
      </c>
      <c r="L559" s="24" t="s">
        <v>335</v>
      </c>
      <c r="M559" s="44">
        <v>1</v>
      </c>
      <c r="N559" s="45">
        <v>1360800</v>
      </c>
      <c r="O559" s="45">
        <f t="shared" si="15"/>
        <v>1360800</v>
      </c>
      <c r="P559" s="43" t="s">
        <v>19</v>
      </c>
      <c r="Q559" s="29" t="s">
        <v>1112</v>
      </c>
      <c r="R559" s="130" t="s">
        <v>402</v>
      </c>
      <c r="S559" s="26">
        <v>0</v>
      </c>
    </row>
    <row r="560" spans="1:19" s="80" customFormat="1" ht="63.75" customHeight="1">
      <c r="A560" s="25">
        <v>381</v>
      </c>
      <c r="B560" s="26" t="s">
        <v>52</v>
      </c>
      <c r="C560" s="111" t="s">
        <v>26</v>
      </c>
      <c r="D560" s="33" t="s">
        <v>1590</v>
      </c>
      <c r="E560" s="33" t="s">
        <v>1591</v>
      </c>
      <c r="F560" s="33" t="s">
        <v>1591</v>
      </c>
      <c r="G560" s="33" t="s">
        <v>1591</v>
      </c>
      <c r="H560" s="33" t="s">
        <v>1591</v>
      </c>
      <c r="I560" s="131" t="s">
        <v>1592</v>
      </c>
      <c r="J560" s="131" t="s">
        <v>1592</v>
      </c>
      <c r="K560" s="43" t="s">
        <v>320</v>
      </c>
      <c r="L560" s="24" t="s">
        <v>335</v>
      </c>
      <c r="M560" s="44">
        <v>1</v>
      </c>
      <c r="N560" s="45">
        <v>256200</v>
      </c>
      <c r="O560" s="45">
        <f t="shared" si="15"/>
        <v>256200</v>
      </c>
      <c r="P560" s="43" t="s">
        <v>19</v>
      </c>
      <c r="Q560" s="29" t="s">
        <v>1112</v>
      </c>
      <c r="R560" s="130" t="s">
        <v>402</v>
      </c>
      <c r="S560" s="26">
        <v>0</v>
      </c>
    </row>
    <row r="561" spans="1:19" s="80" customFormat="1" ht="63.75" customHeight="1">
      <c r="A561" s="25">
        <v>382</v>
      </c>
      <c r="B561" s="26" t="s">
        <v>52</v>
      </c>
      <c r="C561" s="111" t="s">
        <v>26</v>
      </c>
      <c r="D561" s="33" t="s">
        <v>1593</v>
      </c>
      <c r="E561" s="33" t="s">
        <v>1594</v>
      </c>
      <c r="F561" s="33" t="s">
        <v>1594</v>
      </c>
      <c r="G561" s="33" t="s">
        <v>1595</v>
      </c>
      <c r="H561" s="33" t="s">
        <v>1595</v>
      </c>
      <c r="I561" s="131" t="s">
        <v>1596</v>
      </c>
      <c r="J561" s="131" t="s">
        <v>1596</v>
      </c>
      <c r="K561" s="43" t="s">
        <v>320</v>
      </c>
      <c r="L561" s="24" t="s">
        <v>335</v>
      </c>
      <c r="M561" s="44">
        <v>1</v>
      </c>
      <c r="N561" s="45">
        <v>126000</v>
      </c>
      <c r="O561" s="45">
        <f t="shared" si="15"/>
        <v>126000</v>
      </c>
      <c r="P561" s="43" t="s">
        <v>19</v>
      </c>
      <c r="Q561" s="29" t="s">
        <v>1112</v>
      </c>
      <c r="R561" s="130" t="s">
        <v>402</v>
      </c>
      <c r="S561" s="26">
        <v>0</v>
      </c>
    </row>
    <row r="562" spans="1:19" s="80" customFormat="1" ht="63.75" customHeight="1">
      <c r="A562" s="25">
        <v>383</v>
      </c>
      <c r="B562" s="26" t="s">
        <v>52</v>
      </c>
      <c r="C562" s="111" t="s">
        <v>26</v>
      </c>
      <c r="D562" s="33" t="s">
        <v>1583</v>
      </c>
      <c r="E562" s="33" t="s">
        <v>1584</v>
      </c>
      <c r="F562" s="33" t="s">
        <v>1584</v>
      </c>
      <c r="G562" s="33" t="s">
        <v>1585</v>
      </c>
      <c r="H562" s="33" t="s">
        <v>1585</v>
      </c>
      <c r="I562" s="131" t="s">
        <v>1597</v>
      </c>
      <c r="J562" s="131" t="s">
        <v>1597</v>
      </c>
      <c r="K562" s="43" t="s">
        <v>320</v>
      </c>
      <c r="L562" s="24" t="s">
        <v>335</v>
      </c>
      <c r="M562" s="44">
        <v>1</v>
      </c>
      <c r="N562" s="45">
        <v>231000</v>
      </c>
      <c r="O562" s="45">
        <f t="shared" si="15"/>
        <v>231000</v>
      </c>
      <c r="P562" s="43" t="s">
        <v>19</v>
      </c>
      <c r="Q562" s="29" t="s">
        <v>1112</v>
      </c>
      <c r="R562" s="130" t="s">
        <v>402</v>
      </c>
      <c r="S562" s="26">
        <v>0</v>
      </c>
    </row>
    <row r="563" spans="1:19" s="80" customFormat="1" ht="63.75" customHeight="1">
      <c r="A563" s="25">
        <v>384</v>
      </c>
      <c r="B563" s="26" t="s">
        <v>52</v>
      </c>
      <c r="C563" s="111" t="s">
        <v>26</v>
      </c>
      <c r="D563" s="33" t="s">
        <v>1583</v>
      </c>
      <c r="E563" s="33" t="s">
        <v>1584</v>
      </c>
      <c r="F563" s="33" t="s">
        <v>1584</v>
      </c>
      <c r="G563" s="33" t="s">
        <v>1585</v>
      </c>
      <c r="H563" s="33" t="s">
        <v>1585</v>
      </c>
      <c r="I563" s="131" t="s">
        <v>1588</v>
      </c>
      <c r="J563" s="131" t="s">
        <v>1588</v>
      </c>
      <c r="K563" s="43" t="s">
        <v>320</v>
      </c>
      <c r="L563" s="24" t="s">
        <v>335</v>
      </c>
      <c r="M563" s="44">
        <v>1</v>
      </c>
      <c r="N563" s="45">
        <v>613200</v>
      </c>
      <c r="O563" s="45">
        <f t="shared" si="15"/>
        <v>613200</v>
      </c>
      <c r="P563" s="43" t="s">
        <v>19</v>
      </c>
      <c r="Q563" s="29" t="s">
        <v>1112</v>
      </c>
      <c r="R563" s="130" t="s">
        <v>402</v>
      </c>
      <c r="S563" s="26">
        <v>0</v>
      </c>
    </row>
    <row r="564" spans="1:19" s="80" customFormat="1" ht="63.75" customHeight="1">
      <c r="A564" s="25">
        <v>385</v>
      </c>
      <c r="B564" s="26" t="s">
        <v>52</v>
      </c>
      <c r="C564" s="111" t="s">
        <v>26</v>
      </c>
      <c r="D564" s="33" t="s">
        <v>1583</v>
      </c>
      <c r="E564" s="33" t="s">
        <v>1584</v>
      </c>
      <c r="F564" s="33" t="s">
        <v>1584</v>
      </c>
      <c r="G564" s="33" t="s">
        <v>1585</v>
      </c>
      <c r="H564" s="33" t="s">
        <v>1585</v>
      </c>
      <c r="I564" s="131" t="s">
        <v>1598</v>
      </c>
      <c r="J564" s="131" t="s">
        <v>1598</v>
      </c>
      <c r="K564" s="43" t="s">
        <v>320</v>
      </c>
      <c r="L564" s="24" t="s">
        <v>335</v>
      </c>
      <c r="M564" s="44">
        <v>1</v>
      </c>
      <c r="N564" s="45">
        <v>294000</v>
      </c>
      <c r="O564" s="45">
        <f t="shared" si="15"/>
        <v>294000</v>
      </c>
      <c r="P564" s="43" t="s">
        <v>19</v>
      </c>
      <c r="Q564" s="29" t="s">
        <v>1112</v>
      </c>
      <c r="R564" s="130" t="s">
        <v>402</v>
      </c>
      <c r="S564" s="26">
        <v>0</v>
      </c>
    </row>
    <row r="565" spans="1:19" s="80" customFormat="1" ht="63.75" customHeight="1">
      <c r="A565" s="25">
        <v>386</v>
      </c>
      <c r="B565" s="26" t="s">
        <v>52</v>
      </c>
      <c r="C565" s="111" t="s">
        <v>26</v>
      </c>
      <c r="D565" s="33" t="s">
        <v>1583</v>
      </c>
      <c r="E565" s="33" t="s">
        <v>1584</v>
      </c>
      <c r="F565" s="33" t="s">
        <v>1584</v>
      </c>
      <c r="G565" s="33" t="s">
        <v>1585</v>
      </c>
      <c r="H565" s="33" t="s">
        <v>1585</v>
      </c>
      <c r="I565" s="131" t="s">
        <v>1599</v>
      </c>
      <c r="J565" s="131" t="s">
        <v>1599</v>
      </c>
      <c r="K565" s="43" t="s">
        <v>320</v>
      </c>
      <c r="L565" s="24" t="s">
        <v>335</v>
      </c>
      <c r="M565" s="44">
        <v>1</v>
      </c>
      <c r="N565" s="45">
        <v>42000</v>
      </c>
      <c r="O565" s="45">
        <f t="shared" si="15"/>
        <v>42000</v>
      </c>
      <c r="P565" s="43" t="s">
        <v>19</v>
      </c>
      <c r="Q565" s="29" t="s">
        <v>1112</v>
      </c>
      <c r="R565" s="130" t="s">
        <v>402</v>
      </c>
      <c r="S565" s="26">
        <v>0</v>
      </c>
    </row>
    <row r="566" spans="1:19" s="80" customFormat="1" ht="63.75" customHeight="1">
      <c r="A566" s="25">
        <v>387</v>
      </c>
      <c r="B566" s="26" t="s">
        <v>52</v>
      </c>
      <c r="C566" s="111" t="s">
        <v>26</v>
      </c>
      <c r="D566" s="33" t="s">
        <v>1583</v>
      </c>
      <c r="E566" s="33" t="s">
        <v>1584</v>
      </c>
      <c r="F566" s="33" t="s">
        <v>1584</v>
      </c>
      <c r="G566" s="33" t="s">
        <v>1585</v>
      </c>
      <c r="H566" s="33" t="s">
        <v>1585</v>
      </c>
      <c r="I566" s="131" t="s">
        <v>1597</v>
      </c>
      <c r="J566" s="131" t="s">
        <v>1597</v>
      </c>
      <c r="K566" s="43" t="s">
        <v>320</v>
      </c>
      <c r="L566" s="24" t="s">
        <v>335</v>
      </c>
      <c r="M566" s="44">
        <v>1</v>
      </c>
      <c r="N566" s="45">
        <v>680400</v>
      </c>
      <c r="O566" s="45">
        <f t="shared" ref="O566:O571" si="16">N566*M566</f>
        <v>680400</v>
      </c>
      <c r="P566" s="43" t="s">
        <v>19</v>
      </c>
      <c r="Q566" s="29" t="s">
        <v>1112</v>
      </c>
      <c r="R566" s="130" t="s">
        <v>402</v>
      </c>
      <c r="S566" s="26">
        <v>0</v>
      </c>
    </row>
    <row r="567" spans="1:19" s="80" customFormat="1" ht="63.75" customHeight="1">
      <c r="A567" s="25">
        <v>388</v>
      </c>
      <c r="B567" s="26" t="s">
        <v>52</v>
      </c>
      <c r="C567" s="111" t="s">
        <v>26</v>
      </c>
      <c r="D567" s="33" t="s">
        <v>1583</v>
      </c>
      <c r="E567" s="33" t="s">
        <v>1584</v>
      </c>
      <c r="F567" s="33" t="s">
        <v>1584</v>
      </c>
      <c r="G567" s="33" t="s">
        <v>1585</v>
      </c>
      <c r="H567" s="33" t="s">
        <v>1585</v>
      </c>
      <c r="I567" s="131" t="s">
        <v>1588</v>
      </c>
      <c r="J567" s="131" t="s">
        <v>1588</v>
      </c>
      <c r="K567" s="43" t="s">
        <v>320</v>
      </c>
      <c r="L567" s="24" t="s">
        <v>335</v>
      </c>
      <c r="M567" s="44">
        <v>1</v>
      </c>
      <c r="N567" s="45">
        <v>1360800</v>
      </c>
      <c r="O567" s="45">
        <f t="shared" si="16"/>
        <v>1360800</v>
      </c>
      <c r="P567" s="43" t="s">
        <v>19</v>
      </c>
      <c r="Q567" s="29" t="s">
        <v>1112</v>
      </c>
      <c r="R567" s="130" t="s">
        <v>402</v>
      </c>
      <c r="S567" s="26">
        <v>0</v>
      </c>
    </row>
    <row r="568" spans="1:19" s="80" customFormat="1" ht="63.75" customHeight="1">
      <c r="A568" s="25">
        <v>389</v>
      </c>
      <c r="B568" s="26" t="s">
        <v>52</v>
      </c>
      <c r="C568" s="111" t="s">
        <v>26</v>
      </c>
      <c r="D568" s="33" t="s">
        <v>1593</v>
      </c>
      <c r="E568" s="33" t="s">
        <v>1594</v>
      </c>
      <c r="F568" s="33" t="s">
        <v>1594</v>
      </c>
      <c r="G568" s="33" t="s">
        <v>1595</v>
      </c>
      <c r="H568" s="33" t="s">
        <v>1595</v>
      </c>
      <c r="I568" s="132" t="s">
        <v>1600</v>
      </c>
      <c r="J568" s="132" t="s">
        <v>1600</v>
      </c>
      <c r="K568" s="43" t="s">
        <v>320</v>
      </c>
      <c r="L568" s="24" t="s">
        <v>335</v>
      </c>
      <c r="M568" s="44">
        <v>1</v>
      </c>
      <c r="N568" s="45">
        <v>1285200</v>
      </c>
      <c r="O568" s="45">
        <f t="shared" si="16"/>
        <v>1285200</v>
      </c>
      <c r="P568" s="43" t="s">
        <v>19</v>
      </c>
      <c r="Q568" s="29" t="s">
        <v>1112</v>
      </c>
      <c r="R568" s="130" t="s">
        <v>402</v>
      </c>
      <c r="S568" s="26">
        <v>0</v>
      </c>
    </row>
    <row r="569" spans="1:19" s="80" customFormat="1" ht="63.75" customHeight="1">
      <c r="A569" s="25">
        <v>390</v>
      </c>
      <c r="B569" s="26" t="s">
        <v>52</v>
      </c>
      <c r="C569" s="111" t="s">
        <v>26</v>
      </c>
      <c r="D569" s="33" t="s">
        <v>1593</v>
      </c>
      <c r="E569" s="33" t="s">
        <v>1594</v>
      </c>
      <c r="F569" s="33" t="s">
        <v>1594</v>
      </c>
      <c r="G569" s="33" t="s">
        <v>1595</v>
      </c>
      <c r="H569" s="33" t="s">
        <v>1595</v>
      </c>
      <c r="I569" s="132" t="s">
        <v>1601</v>
      </c>
      <c r="J569" s="132" t="s">
        <v>1601</v>
      </c>
      <c r="K569" s="43" t="s">
        <v>320</v>
      </c>
      <c r="L569" s="24" t="s">
        <v>335</v>
      </c>
      <c r="M569" s="44">
        <v>1</v>
      </c>
      <c r="N569" s="45">
        <v>1108800</v>
      </c>
      <c r="O569" s="45">
        <f t="shared" si="16"/>
        <v>1108800</v>
      </c>
      <c r="P569" s="43" t="s">
        <v>19</v>
      </c>
      <c r="Q569" s="29" t="s">
        <v>1112</v>
      </c>
      <c r="R569" s="130" t="s">
        <v>402</v>
      </c>
      <c r="S569" s="26">
        <v>0</v>
      </c>
    </row>
    <row r="570" spans="1:19" s="80" customFormat="1" ht="63.75" customHeight="1">
      <c r="A570" s="25">
        <v>391</v>
      </c>
      <c r="B570" s="26" t="s">
        <v>52</v>
      </c>
      <c r="C570" s="111" t="s">
        <v>26</v>
      </c>
      <c r="D570" s="33" t="s">
        <v>1583</v>
      </c>
      <c r="E570" s="33" t="s">
        <v>1584</v>
      </c>
      <c r="F570" s="33" t="s">
        <v>1584</v>
      </c>
      <c r="G570" s="33" t="s">
        <v>1585</v>
      </c>
      <c r="H570" s="33" t="s">
        <v>1585</v>
      </c>
      <c r="I570" s="131" t="s">
        <v>1602</v>
      </c>
      <c r="J570" s="131" t="s">
        <v>1602</v>
      </c>
      <c r="K570" s="43" t="s">
        <v>320</v>
      </c>
      <c r="L570" s="24" t="s">
        <v>335</v>
      </c>
      <c r="M570" s="44">
        <v>1</v>
      </c>
      <c r="N570" s="45">
        <v>1108800</v>
      </c>
      <c r="O570" s="45">
        <f t="shared" si="16"/>
        <v>1108800</v>
      </c>
      <c r="P570" s="43" t="s">
        <v>19</v>
      </c>
      <c r="Q570" s="29" t="s">
        <v>1112</v>
      </c>
      <c r="R570" s="130" t="s">
        <v>402</v>
      </c>
      <c r="S570" s="26">
        <v>0</v>
      </c>
    </row>
    <row r="571" spans="1:19" s="80" customFormat="1" ht="63.75" customHeight="1">
      <c r="A571" s="25">
        <v>392</v>
      </c>
      <c r="B571" s="26" t="s">
        <v>52</v>
      </c>
      <c r="C571" s="77" t="s">
        <v>26</v>
      </c>
      <c r="D571" s="33" t="s">
        <v>1583</v>
      </c>
      <c r="E571" s="33" t="s">
        <v>1584</v>
      </c>
      <c r="F571" s="33" t="s">
        <v>1584</v>
      </c>
      <c r="G571" s="33" t="s">
        <v>1585</v>
      </c>
      <c r="H571" s="33" t="s">
        <v>1585</v>
      </c>
      <c r="I571" s="26" t="s">
        <v>1603</v>
      </c>
      <c r="J571" s="26" t="s">
        <v>1603</v>
      </c>
      <c r="K571" s="26" t="s">
        <v>320</v>
      </c>
      <c r="L571" s="24" t="s">
        <v>335</v>
      </c>
      <c r="M571" s="27">
        <v>1</v>
      </c>
      <c r="N571" s="28">
        <v>730800</v>
      </c>
      <c r="O571" s="28">
        <f t="shared" si="16"/>
        <v>730800</v>
      </c>
      <c r="P571" s="26" t="s">
        <v>19</v>
      </c>
      <c r="Q571" s="29" t="s">
        <v>1112</v>
      </c>
      <c r="R571" s="79" t="s">
        <v>402</v>
      </c>
      <c r="S571" s="26">
        <v>0</v>
      </c>
    </row>
    <row r="572" spans="1:19" s="80" customFormat="1" ht="63.75" customHeight="1">
      <c r="A572" s="25">
        <v>393</v>
      </c>
      <c r="B572" s="26" t="s">
        <v>52</v>
      </c>
      <c r="C572" s="111" t="s">
        <v>26</v>
      </c>
      <c r="D572" s="39" t="s">
        <v>1604</v>
      </c>
      <c r="E572" s="39" t="s">
        <v>1605</v>
      </c>
      <c r="F572" s="39" t="s">
        <v>1605</v>
      </c>
      <c r="G572" s="39" t="s">
        <v>1606</v>
      </c>
      <c r="H572" s="39" t="s">
        <v>1606</v>
      </c>
      <c r="I572" s="40" t="s">
        <v>1607</v>
      </c>
      <c r="J572" s="40" t="s">
        <v>1607</v>
      </c>
      <c r="K572" s="25" t="s">
        <v>320</v>
      </c>
      <c r="L572" s="24" t="s">
        <v>335</v>
      </c>
      <c r="M572" s="44">
        <v>1</v>
      </c>
      <c r="N572" s="45">
        <f>ROUND(63400/1.12,2)</f>
        <v>56607.14</v>
      </c>
      <c r="O572" s="45">
        <f t="shared" ref="O572" si="17">M572*N572</f>
        <v>56607.14</v>
      </c>
      <c r="P572" s="79" t="s">
        <v>17</v>
      </c>
      <c r="Q572" s="29" t="s">
        <v>331</v>
      </c>
      <c r="R572" s="79" t="s">
        <v>332</v>
      </c>
      <c r="S572" s="77">
        <v>0</v>
      </c>
    </row>
    <row r="573" spans="1:19" s="80" customFormat="1" ht="63.75" customHeight="1">
      <c r="A573" s="25">
        <v>394</v>
      </c>
      <c r="B573" s="26" t="s">
        <v>52</v>
      </c>
      <c r="C573" s="111" t="s">
        <v>26</v>
      </c>
      <c r="D573" s="33" t="s">
        <v>1376</v>
      </c>
      <c r="E573" s="33" t="s">
        <v>1377</v>
      </c>
      <c r="F573" s="33" t="s">
        <v>1377</v>
      </c>
      <c r="G573" s="33" t="s">
        <v>1608</v>
      </c>
      <c r="H573" s="33" t="s">
        <v>1608</v>
      </c>
      <c r="I573" s="26" t="s">
        <v>1609</v>
      </c>
      <c r="J573" s="131" t="s">
        <v>1609</v>
      </c>
      <c r="K573" s="25" t="s">
        <v>320</v>
      </c>
      <c r="L573" s="24" t="s">
        <v>335</v>
      </c>
      <c r="M573" s="44">
        <v>3</v>
      </c>
      <c r="N573" s="45">
        <f>ROUND(54700/1.12,2)</f>
        <v>48839.29</v>
      </c>
      <c r="O573" s="45">
        <f>N573*M573</f>
        <v>146517.87</v>
      </c>
      <c r="P573" s="79" t="s">
        <v>17</v>
      </c>
      <c r="Q573" s="29" t="s">
        <v>331</v>
      </c>
      <c r="R573" s="130" t="s">
        <v>402</v>
      </c>
      <c r="S573" s="77">
        <v>0</v>
      </c>
    </row>
    <row r="574" spans="1:19" s="80" customFormat="1" ht="63.75" customHeight="1">
      <c r="A574" s="25">
        <v>395</v>
      </c>
      <c r="B574" s="26" t="s">
        <v>52</v>
      </c>
      <c r="C574" s="111" t="s">
        <v>26</v>
      </c>
      <c r="D574" s="26" t="s">
        <v>1610</v>
      </c>
      <c r="E574" s="26" t="s">
        <v>1611</v>
      </c>
      <c r="F574" s="26" t="s">
        <v>1611</v>
      </c>
      <c r="G574" s="26" t="s">
        <v>1612</v>
      </c>
      <c r="H574" s="26" t="s">
        <v>1612</v>
      </c>
      <c r="I574" s="26" t="s">
        <v>1613</v>
      </c>
      <c r="J574" s="26" t="s">
        <v>1613</v>
      </c>
      <c r="K574" s="25" t="s">
        <v>320</v>
      </c>
      <c r="L574" s="24" t="s">
        <v>345</v>
      </c>
      <c r="M574" s="44">
        <v>1</v>
      </c>
      <c r="N574" s="45">
        <v>11582670</v>
      </c>
      <c r="O574" s="45">
        <v>11582670</v>
      </c>
      <c r="P574" s="79" t="s">
        <v>17</v>
      </c>
      <c r="Q574" s="29" t="s">
        <v>331</v>
      </c>
      <c r="R574" s="130" t="s">
        <v>402</v>
      </c>
      <c r="S574" s="77">
        <v>0</v>
      </c>
    </row>
    <row r="575" spans="1:19" s="80" customFormat="1" ht="63.75" customHeight="1">
      <c r="A575" s="25">
        <v>396</v>
      </c>
      <c r="B575" s="26" t="s">
        <v>52</v>
      </c>
      <c r="C575" s="111" t="s">
        <v>26</v>
      </c>
      <c r="D575" s="33" t="s">
        <v>1614</v>
      </c>
      <c r="E575" s="33" t="s">
        <v>1615</v>
      </c>
      <c r="F575" s="33" t="s">
        <v>1615</v>
      </c>
      <c r="G575" s="33" t="s">
        <v>1616</v>
      </c>
      <c r="H575" s="33" t="s">
        <v>1616</v>
      </c>
      <c r="I575" s="26" t="s">
        <v>1617</v>
      </c>
      <c r="J575" s="26" t="s">
        <v>1617</v>
      </c>
      <c r="K575" s="25" t="s">
        <v>322</v>
      </c>
      <c r="L575" s="24" t="s">
        <v>335</v>
      </c>
      <c r="M575" s="44">
        <v>14</v>
      </c>
      <c r="N575" s="45">
        <f>O575/M575</f>
        <v>28055.357142857141</v>
      </c>
      <c r="O575" s="45">
        <v>392775</v>
      </c>
      <c r="P575" s="79" t="s">
        <v>17</v>
      </c>
      <c r="Q575" s="29" t="s">
        <v>331</v>
      </c>
      <c r="R575" s="130" t="s">
        <v>402</v>
      </c>
      <c r="S575" s="77">
        <v>0</v>
      </c>
    </row>
    <row r="576" spans="1:19" s="80" customFormat="1" ht="63.75" customHeight="1">
      <c r="A576" s="25">
        <v>397</v>
      </c>
      <c r="B576" s="26" t="s">
        <v>52</v>
      </c>
      <c r="C576" s="111" t="s">
        <v>26</v>
      </c>
      <c r="D576" s="33" t="s">
        <v>1618</v>
      </c>
      <c r="E576" s="33" t="s">
        <v>1619</v>
      </c>
      <c r="F576" s="33" t="s">
        <v>1619</v>
      </c>
      <c r="G576" s="33" t="s">
        <v>1620</v>
      </c>
      <c r="H576" s="33" t="s">
        <v>1620</v>
      </c>
      <c r="I576" s="26" t="s">
        <v>1621</v>
      </c>
      <c r="J576" s="131" t="s">
        <v>1621</v>
      </c>
      <c r="K576" s="25" t="s">
        <v>322</v>
      </c>
      <c r="L576" s="24" t="s">
        <v>335</v>
      </c>
      <c r="M576" s="44">
        <v>1</v>
      </c>
      <c r="N576" s="45">
        <v>295453.57</v>
      </c>
      <c r="O576" s="45">
        <v>295453.57</v>
      </c>
      <c r="P576" s="79" t="s">
        <v>17</v>
      </c>
      <c r="Q576" s="29" t="s">
        <v>331</v>
      </c>
      <c r="R576" s="130" t="s">
        <v>402</v>
      </c>
      <c r="S576" s="77">
        <v>0</v>
      </c>
    </row>
    <row r="577" spans="1:19" s="80" customFormat="1" ht="63.75" customHeight="1">
      <c r="A577" s="25">
        <v>398</v>
      </c>
      <c r="B577" s="26" t="s">
        <v>52</v>
      </c>
      <c r="C577" s="111" t="s">
        <v>26</v>
      </c>
      <c r="D577" s="24" t="s">
        <v>1622</v>
      </c>
      <c r="E577" s="24" t="s">
        <v>1623</v>
      </c>
      <c r="F577" s="24" t="s">
        <v>1623</v>
      </c>
      <c r="G577" s="24" t="s">
        <v>1624</v>
      </c>
      <c r="H577" s="24" t="s">
        <v>1624</v>
      </c>
      <c r="I577" s="26" t="s">
        <v>1623</v>
      </c>
      <c r="J577" s="43" t="s">
        <v>1623</v>
      </c>
      <c r="K577" s="25" t="s">
        <v>320</v>
      </c>
      <c r="L577" s="24" t="s">
        <v>334</v>
      </c>
      <c r="M577" s="44">
        <v>1</v>
      </c>
      <c r="N577" s="45">
        <v>46100</v>
      </c>
      <c r="O577" s="45">
        <v>46100</v>
      </c>
      <c r="P577" s="43" t="s">
        <v>17</v>
      </c>
      <c r="Q577" s="29" t="s">
        <v>331</v>
      </c>
      <c r="R577" s="79" t="s">
        <v>402</v>
      </c>
      <c r="S577" s="77">
        <v>0</v>
      </c>
    </row>
    <row r="578" spans="1:19" s="80" customFormat="1" ht="63.75" customHeight="1">
      <c r="A578" s="25">
        <v>399</v>
      </c>
      <c r="B578" s="26" t="s">
        <v>52</v>
      </c>
      <c r="C578" s="111" t="s">
        <v>26</v>
      </c>
      <c r="D578" s="33" t="s">
        <v>1475</v>
      </c>
      <c r="E578" s="43" t="s">
        <v>1476</v>
      </c>
      <c r="F578" s="43" t="s">
        <v>1476</v>
      </c>
      <c r="G578" s="60" t="s">
        <v>1477</v>
      </c>
      <c r="H578" s="60" t="s">
        <v>1477</v>
      </c>
      <c r="I578" s="131" t="s">
        <v>1657</v>
      </c>
      <c r="J578" s="131" t="s">
        <v>1657</v>
      </c>
      <c r="K578" s="138" t="s">
        <v>320</v>
      </c>
      <c r="L578" s="24" t="s">
        <v>334</v>
      </c>
      <c r="M578" s="44">
        <v>1</v>
      </c>
      <c r="N578" s="45">
        <v>312410.71000000002</v>
      </c>
      <c r="O578" s="45">
        <f t="shared" ref="O578" si="18">N578*M578</f>
        <v>312410.71000000002</v>
      </c>
      <c r="P578" s="43" t="s">
        <v>18</v>
      </c>
      <c r="Q578" s="29" t="s">
        <v>1112</v>
      </c>
      <c r="R578" s="79" t="s">
        <v>332</v>
      </c>
      <c r="S578" s="26">
        <v>0</v>
      </c>
    </row>
    <row r="579" spans="1:19" s="80" customFormat="1" ht="63.75" customHeight="1">
      <c r="A579" s="25">
        <v>400</v>
      </c>
      <c r="B579" s="94" t="s">
        <v>52</v>
      </c>
      <c r="C579" s="137" t="s">
        <v>26</v>
      </c>
      <c r="D579" s="94" t="s">
        <v>1622</v>
      </c>
      <c r="E579" s="94" t="s">
        <v>1623</v>
      </c>
      <c r="F579" s="94" t="s">
        <v>1623</v>
      </c>
      <c r="G579" s="94" t="s">
        <v>1624</v>
      </c>
      <c r="H579" s="94" t="s">
        <v>1624</v>
      </c>
      <c r="I579" s="93" t="s">
        <v>1658</v>
      </c>
      <c r="J579" s="93" t="s">
        <v>1658</v>
      </c>
      <c r="K579" s="138" t="s">
        <v>322</v>
      </c>
      <c r="L579" s="94" t="s">
        <v>334</v>
      </c>
      <c r="M579" s="100">
        <v>78</v>
      </c>
      <c r="N579" s="85">
        <v>10205.36</v>
      </c>
      <c r="O579" s="85">
        <f>M579*N579</f>
        <v>796018.08000000007</v>
      </c>
      <c r="P579" s="93" t="s">
        <v>20</v>
      </c>
      <c r="Q579" s="96" t="s">
        <v>331</v>
      </c>
      <c r="R579" s="79" t="s">
        <v>332</v>
      </c>
      <c r="S579" s="137">
        <v>0</v>
      </c>
    </row>
    <row r="580" spans="1:19" s="80" customFormat="1" ht="63.75" customHeight="1">
      <c r="A580" s="25">
        <v>401</v>
      </c>
      <c r="B580" s="90" t="s">
        <v>52</v>
      </c>
      <c r="C580" s="148" t="s">
        <v>26</v>
      </c>
      <c r="D580" s="149" t="s">
        <v>803</v>
      </c>
      <c r="E580" s="149" t="s">
        <v>804</v>
      </c>
      <c r="F580" s="149" t="s">
        <v>804</v>
      </c>
      <c r="G580" s="149" t="s">
        <v>805</v>
      </c>
      <c r="H580" s="149" t="s">
        <v>805</v>
      </c>
      <c r="I580" s="118" t="s">
        <v>1659</v>
      </c>
      <c r="J580" s="118" t="s">
        <v>1659</v>
      </c>
      <c r="K580" s="26" t="s">
        <v>320</v>
      </c>
      <c r="L580" s="94" t="s">
        <v>334</v>
      </c>
      <c r="M580" s="119">
        <v>2</v>
      </c>
      <c r="N580" s="150">
        <v>27000</v>
      </c>
      <c r="O580" s="28">
        <f>N580*M580</f>
        <v>54000</v>
      </c>
      <c r="P580" s="93" t="s">
        <v>17</v>
      </c>
      <c r="Q580" s="96" t="s">
        <v>331</v>
      </c>
      <c r="R580" s="141" t="s">
        <v>332</v>
      </c>
      <c r="S580" s="137">
        <v>0</v>
      </c>
    </row>
    <row r="581" spans="1:19" s="80" customFormat="1" ht="63.75" customHeight="1">
      <c r="A581" s="25">
        <v>402</v>
      </c>
      <c r="B581" s="90" t="s">
        <v>52</v>
      </c>
      <c r="C581" s="148" t="s">
        <v>26</v>
      </c>
      <c r="D581" s="94" t="s">
        <v>1660</v>
      </c>
      <c r="E581" s="94" t="s">
        <v>1661</v>
      </c>
      <c r="F581" s="94" t="s">
        <v>1661</v>
      </c>
      <c r="G581" s="94" t="s">
        <v>1662</v>
      </c>
      <c r="H581" s="94" t="s">
        <v>1662</v>
      </c>
      <c r="I581" s="94" t="s">
        <v>1663</v>
      </c>
      <c r="J581" s="94" t="s">
        <v>1663</v>
      </c>
      <c r="K581" s="93" t="s">
        <v>320</v>
      </c>
      <c r="L581" s="94" t="s">
        <v>345</v>
      </c>
      <c r="M581" s="99">
        <v>79</v>
      </c>
      <c r="N581" s="101">
        <v>11035.72</v>
      </c>
      <c r="O581" s="85">
        <f t="shared" ref="O581" si="19">N581*M581</f>
        <v>871821.88</v>
      </c>
      <c r="P581" s="93" t="s">
        <v>20</v>
      </c>
      <c r="Q581" s="96" t="s">
        <v>331</v>
      </c>
      <c r="R581" s="141" t="s">
        <v>445</v>
      </c>
      <c r="S581" s="137">
        <v>0</v>
      </c>
    </row>
    <row r="582" spans="1:19" s="80" customFormat="1" ht="63.75" customHeight="1">
      <c r="A582" s="25">
        <v>403</v>
      </c>
      <c r="B582" s="90" t="s">
        <v>52</v>
      </c>
      <c r="C582" s="148" t="s">
        <v>26</v>
      </c>
      <c r="D582" s="94" t="s">
        <v>1660</v>
      </c>
      <c r="E582" s="94" t="s">
        <v>1661</v>
      </c>
      <c r="F582" s="94" t="s">
        <v>1661</v>
      </c>
      <c r="G582" s="94" t="s">
        <v>1662</v>
      </c>
      <c r="H582" s="94" t="s">
        <v>1662</v>
      </c>
      <c r="I582" s="94" t="s">
        <v>1664</v>
      </c>
      <c r="J582" s="94" t="s">
        <v>1664</v>
      </c>
      <c r="K582" s="93" t="s">
        <v>320</v>
      </c>
      <c r="L582" s="94" t="s">
        <v>345</v>
      </c>
      <c r="M582" s="99">
        <v>83</v>
      </c>
      <c r="N582" s="101">
        <v>8276.7900000000009</v>
      </c>
      <c r="O582" s="85">
        <f>N582*M582</f>
        <v>686973.57000000007</v>
      </c>
      <c r="P582" s="93" t="s">
        <v>20</v>
      </c>
      <c r="Q582" s="96" t="s">
        <v>331</v>
      </c>
      <c r="R582" s="141" t="s">
        <v>445</v>
      </c>
      <c r="S582" s="137">
        <v>0</v>
      </c>
    </row>
    <row r="583" spans="1:19" s="80" customFormat="1" ht="63.75" customHeight="1">
      <c r="A583" s="25">
        <v>404</v>
      </c>
      <c r="B583" s="90" t="s">
        <v>52</v>
      </c>
      <c r="C583" s="148" t="s">
        <v>26</v>
      </c>
      <c r="D583" s="94" t="s">
        <v>1660</v>
      </c>
      <c r="E583" s="94" t="s">
        <v>1661</v>
      </c>
      <c r="F583" s="94" t="s">
        <v>1661</v>
      </c>
      <c r="G583" s="94" t="s">
        <v>1662</v>
      </c>
      <c r="H583" s="94" t="s">
        <v>1662</v>
      </c>
      <c r="I583" s="94" t="s">
        <v>1665</v>
      </c>
      <c r="J583" s="94" t="s">
        <v>1665</v>
      </c>
      <c r="K583" s="93" t="s">
        <v>320</v>
      </c>
      <c r="L583" s="94" t="s">
        <v>345</v>
      </c>
      <c r="M583" s="99">
        <v>20</v>
      </c>
      <c r="N583" s="101">
        <v>7687.5</v>
      </c>
      <c r="O583" s="85">
        <f t="shared" ref="O583" si="20">N583*M583</f>
        <v>153750</v>
      </c>
      <c r="P583" s="93" t="s">
        <v>20</v>
      </c>
      <c r="Q583" s="96" t="s">
        <v>331</v>
      </c>
      <c r="R583" s="141" t="s">
        <v>445</v>
      </c>
      <c r="S583" s="137">
        <v>0</v>
      </c>
    </row>
    <row r="584" spans="1:19" s="80" customFormat="1" ht="63.75" customHeight="1">
      <c r="A584" s="25">
        <v>405</v>
      </c>
      <c r="B584" s="90" t="s">
        <v>52</v>
      </c>
      <c r="C584" s="148" t="s">
        <v>26</v>
      </c>
      <c r="D584" s="94" t="s">
        <v>1666</v>
      </c>
      <c r="E584" s="94" t="s">
        <v>1667</v>
      </c>
      <c r="F584" s="94" t="s">
        <v>1667</v>
      </c>
      <c r="G584" s="94" t="s">
        <v>1668</v>
      </c>
      <c r="H584" s="94" t="s">
        <v>1668</v>
      </c>
      <c r="I584" s="95" t="s">
        <v>1669</v>
      </c>
      <c r="J584" s="95" t="s">
        <v>1669</v>
      </c>
      <c r="K584" s="93" t="s">
        <v>320</v>
      </c>
      <c r="L584" s="94" t="s">
        <v>1670</v>
      </c>
      <c r="M584" s="99">
        <v>34</v>
      </c>
      <c r="N584" s="101">
        <f t="shared" ref="N584" si="21">O584/M584</f>
        <v>14642.857058823531</v>
      </c>
      <c r="O584" s="101">
        <v>497857.14</v>
      </c>
      <c r="P584" s="93" t="s">
        <v>17</v>
      </c>
      <c r="Q584" s="96" t="s">
        <v>331</v>
      </c>
      <c r="R584" s="141" t="s">
        <v>445</v>
      </c>
      <c r="S584" s="137">
        <v>0</v>
      </c>
    </row>
    <row r="585" spans="1:19" s="80" customFormat="1" ht="63.75" customHeight="1">
      <c r="A585" s="25">
        <v>406</v>
      </c>
      <c r="B585" s="90" t="s">
        <v>52</v>
      </c>
      <c r="C585" s="148" t="s">
        <v>26</v>
      </c>
      <c r="D585" s="94" t="s">
        <v>1666</v>
      </c>
      <c r="E585" s="94" t="s">
        <v>1667</v>
      </c>
      <c r="F585" s="94" t="s">
        <v>1667</v>
      </c>
      <c r="G585" s="94" t="s">
        <v>1668</v>
      </c>
      <c r="H585" s="94" t="s">
        <v>1668</v>
      </c>
      <c r="I585" s="95" t="s">
        <v>1671</v>
      </c>
      <c r="J585" s="95" t="s">
        <v>1671</v>
      </c>
      <c r="K585" s="93" t="s">
        <v>320</v>
      </c>
      <c r="L585" s="94" t="s">
        <v>1670</v>
      </c>
      <c r="M585" s="99">
        <v>77</v>
      </c>
      <c r="N585" s="101">
        <v>7500</v>
      </c>
      <c r="O585" s="85">
        <f t="shared" ref="O585:O588" si="22">N585*M585</f>
        <v>577500</v>
      </c>
      <c r="P585" s="93" t="s">
        <v>20</v>
      </c>
      <c r="Q585" s="96" t="s">
        <v>331</v>
      </c>
      <c r="R585" s="141" t="s">
        <v>445</v>
      </c>
      <c r="S585" s="137">
        <v>0</v>
      </c>
    </row>
    <row r="586" spans="1:19" s="80" customFormat="1" ht="63.75" customHeight="1">
      <c r="A586" s="25">
        <v>407</v>
      </c>
      <c r="B586" s="90" t="s">
        <v>52</v>
      </c>
      <c r="C586" s="148" t="s">
        <v>26</v>
      </c>
      <c r="D586" s="94" t="s">
        <v>1666</v>
      </c>
      <c r="E586" s="94" t="s">
        <v>1667</v>
      </c>
      <c r="F586" s="94" t="s">
        <v>1667</v>
      </c>
      <c r="G586" s="94" t="s">
        <v>1668</v>
      </c>
      <c r="H586" s="94" t="s">
        <v>1668</v>
      </c>
      <c r="I586" s="95" t="s">
        <v>1672</v>
      </c>
      <c r="J586" s="95" t="s">
        <v>1672</v>
      </c>
      <c r="K586" s="93" t="s">
        <v>320</v>
      </c>
      <c r="L586" s="94" t="s">
        <v>1670</v>
      </c>
      <c r="M586" s="99">
        <v>40</v>
      </c>
      <c r="N586" s="101">
        <v>8214.2900000000009</v>
      </c>
      <c r="O586" s="85">
        <f t="shared" si="22"/>
        <v>328571.60000000003</v>
      </c>
      <c r="P586" s="93" t="s">
        <v>20</v>
      </c>
      <c r="Q586" s="96" t="s">
        <v>331</v>
      </c>
      <c r="R586" s="141" t="s">
        <v>445</v>
      </c>
      <c r="S586" s="137">
        <v>0</v>
      </c>
    </row>
    <row r="587" spans="1:19" s="80" customFormat="1" ht="63.75" customHeight="1">
      <c r="A587" s="25">
        <v>408</v>
      </c>
      <c r="B587" s="90" t="s">
        <v>52</v>
      </c>
      <c r="C587" s="148" t="s">
        <v>26</v>
      </c>
      <c r="D587" s="94" t="s">
        <v>1666</v>
      </c>
      <c r="E587" s="94" t="s">
        <v>1667</v>
      </c>
      <c r="F587" s="94" t="s">
        <v>1667</v>
      </c>
      <c r="G587" s="94" t="s">
        <v>1668</v>
      </c>
      <c r="H587" s="94" t="s">
        <v>1668</v>
      </c>
      <c r="I587" s="95" t="s">
        <v>1718</v>
      </c>
      <c r="J587" s="95" t="s">
        <v>1718</v>
      </c>
      <c r="K587" s="93" t="s">
        <v>320</v>
      </c>
      <c r="L587" s="94" t="s">
        <v>1670</v>
      </c>
      <c r="M587" s="99">
        <v>34</v>
      </c>
      <c r="N587" s="101">
        <v>3392.86</v>
      </c>
      <c r="O587" s="85">
        <f t="shared" si="22"/>
        <v>115357.24</v>
      </c>
      <c r="P587" s="93" t="s">
        <v>20</v>
      </c>
      <c r="Q587" s="96" t="s">
        <v>331</v>
      </c>
      <c r="R587" s="141" t="s">
        <v>445</v>
      </c>
      <c r="S587" s="137">
        <v>0</v>
      </c>
    </row>
    <row r="588" spans="1:19" s="80" customFormat="1" ht="63.75" customHeight="1">
      <c r="A588" s="25">
        <v>409</v>
      </c>
      <c r="B588" s="90" t="s">
        <v>52</v>
      </c>
      <c r="C588" s="148" t="s">
        <v>26</v>
      </c>
      <c r="D588" s="94" t="s">
        <v>1666</v>
      </c>
      <c r="E588" s="94" t="s">
        <v>1667</v>
      </c>
      <c r="F588" s="94" t="s">
        <v>1667</v>
      </c>
      <c r="G588" s="94" t="s">
        <v>1668</v>
      </c>
      <c r="H588" s="94" t="s">
        <v>1668</v>
      </c>
      <c r="I588" s="95" t="s">
        <v>1719</v>
      </c>
      <c r="J588" s="95" t="s">
        <v>1719</v>
      </c>
      <c r="K588" s="93" t="s">
        <v>320</v>
      </c>
      <c r="L588" s="94" t="s">
        <v>1670</v>
      </c>
      <c r="M588" s="99">
        <v>78</v>
      </c>
      <c r="N588" s="101">
        <v>14642.86</v>
      </c>
      <c r="O588" s="85">
        <f t="shared" si="22"/>
        <v>1142143.08</v>
      </c>
      <c r="P588" s="93" t="s">
        <v>20</v>
      </c>
      <c r="Q588" s="96" t="s">
        <v>331</v>
      </c>
      <c r="R588" s="141" t="s">
        <v>445</v>
      </c>
      <c r="S588" s="137">
        <v>0</v>
      </c>
    </row>
    <row r="589" spans="1:19" s="80" customFormat="1" ht="63.75" customHeight="1">
      <c r="A589" s="25">
        <v>410</v>
      </c>
      <c r="B589" s="94" t="s">
        <v>52</v>
      </c>
      <c r="C589" s="137" t="s">
        <v>26</v>
      </c>
      <c r="D589" s="94" t="s">
        <v>1673</v>
      </c>
      <c r="E589" s="94" t="s">
        <v>1674</v>
      </c>
      <c r="F589" s="94" t="s">
        <v>1674</v>
      </c>
      <c r="G589" s="94" t="s">
        <v>1675</v>
      </c>
      <c r="H589" s="94" t="s">
        <v>1675</v>
      </c>
      <c r="I589" s="93" t="s">
        <v>1676</v>
      </c>
      <c r="J589" s="93" t="s">
        <v>1676</v>
      </c>
      <c r="K589" s="138" t="s">
        <v>322</v>
      </c>
      <c r="L589" s="94" t="s">
        <v>334</v>
      </c>
      <c r="M589" s="100">
        <v>66006</v>
      </c>
      <c r="N589" s="102">
        <v>32</v>
      </c>
      <c r="O589" s="85">
        <f t="shared" ref="O589" si="23">N589*M589</f>
        <v>2112192</v>
      </c>
      <c r="P589" s="141" t="s">
        <v>18</v>
      </c>
      <c r="Q589" s="96" t="s">
        <v>331</v>
      </c>
      <c r="R589" s="141" t="s">
        <v>445</v>
      </c>
      <c r="S589" s="137">
        <v>0</v>
      </c>
    </row>
    <row r="590" spans="1:19" s="80" customFormat="1" ht="63.75" customHeight="1">
      <c r="A590" s="25">
        <v>411</v>
      </c>
      <c r="B590" s="94" t="s">
        <v>52</v>
      </c>
      <c r="C590" s="137" t="s">
        <v>26</v>
      </c>
      <c r="D590" s="151" t="s">
        <v>1677</v>
      </c>
      <c r="E590" s="151" t="s">
        <v>1678</v>
      </c>
      <c r="F590" s="151" t="s">
        <v>1678</v>
      </c>
      <c r="G590" s="151" t="s">
        <v>1679</v>
      </c>
      <c r="H590" s="151" t="s">
        <v>1679</v>
      </c>
      <c r="I590" s="152" t="s">
        <v>1680</v>
      </c>
      <c r="J590" s="152" t="s">
        <v>1680</v>
      </c>
      <c r="K590" s="138" t="s">
        <v>320</v>
      </c>
      <c r="L590" s="94" t="s">
        <v>334</v>
      </c>
      <c r="M590" s="100">
        <v>80</v>
      </c>
      <c r="N590" s="153">
        <f>O590/M590</f>
        <v>7142.8571249999995</v>
      </c>
      <c r="O590" s="85">
        <v>571428.56999999995</v>
      </c>
      <c r="P590" s="141" t="s">
        <v>18</v>
      </c>
      <c r="Q590" s="96" t="s">
        <v>331</v>
      </c>
      <c r="R590" s="141" t="s">
        <v>445</v>
      </c>
      <c r="S590" s="137">
        <v>0</v>
      </c>
    </row>
    <row r="591" spans="1:19" s="80" customFormat="1" ht="63.75" customHeight="1">
      <c r="A591" s="25">
        <v>412</v>
      </c>
      <c r="B591" s="94" t="s">
        <v>52</v>
      </c>
      <c r="C591" s="137" t="s">
        <v>26</v>
      </c>
      <c r="D591" s="151" t="s">
        <v>1681</v>
      </c>
      <c r="E591" s="151" t="s">
        <v>1682</v>
      </c>
      <c r="F591" s="151" t="s">
        <v>1682</v>
      </c>
      <c r="G591" s="151" t="s">
        <v>1683</v>
      </c>
      <c r="H591" s="151" t="s">
        <v>1683</v>
      </c>
      <c r="I591" s="154" t="s">
        <v>1684</v>
      </c>
      <c r="J591" s="155" t="s">
        <v>1684</v>
      </c>
      <c r="K591" s="138" t="s">
        <v>322</v>
      </c>
      <c r="L591" s="94" t="s">
        <v>334</v>
      </c>
      <c r="M591" s="100">
        <v>2</v>
      </c>
      <c r="N591" s="156">
        <v>678749.23</v>
      </c>
      <c r="O591" s="157" t="s">
        <v>1685</v>
      </c>
      <c r="P591" s="141" t="s">
        <v>18</v>
      </c>
      <c r="Q591" s="96" t="s">
        <v>331</v>
      </c>
      <c r="R591" s="141" t="s">
        <v>445</v>
      </c>
      <c r="S591" s="137">
        <v>0</v>
      </c>
    </row>
    <row r="592" spans="1:19" s="80" customFormat="1" ht="63.75" customHeight="1">
      <c r="A592" s="25">
        <v>413</v>
      </c>
      <c r="B592" s="94" t="s">
        <v>52</v>
      </c>
      <c r="C592" s="137" t="s">
        <v>26</v>
      </c>
      <c r="D592" s="151" t="s">
        <v>1686</v>
      </c>
      <c r="E592" s="151" t="s">
        <v>1687</v>
      </c>
      <c r="F592" s="151" t="s">
        <v>1687</v>
      </c>
      <c r="G592" s="151" t="s">
        <v>1351</v>
      </c>
      <c r="H592" s="151" t="s">
        <v>1351</v>
      </c>
      <c r="I592" s="157" t="s">
        <v>1688</v>
      </c>
      <c r="J592" s="157" t="s">
        <v>1688</v>
      </c>
      <c r="K592" s="138" t="s">
        <v>322</v>
      </c>
      <c r="L592" s="94" t="s">
        <v>334</v>
      </c>
      <c r="M592" s="100">
        <v>1</v>
      </c>
      <c r="N592" s="158">
        <v>370299.74</v>
      </c>
      <c r="O592" s="158">
        <v>370299.74</v>
      </c>
      <c r="P592" s="141" t="s">
        <v>18</v>
      </c>
      <c r="Q592" s="96" t="s">
        <v>331</v>
      </c>
      <c r="R592" s="141" t="s">
        <v>445</v>
      </c>
      <c r="S592" s="137">
        <v>0</v>
      </c>
    </row>
    <row r="593" spans="1:19" s="80" customFormat="1" ht="63.75" customHeight="1">
      <c r="A593" s="25">
        <v>414</v>
      </c>
      <c r="B593" s="94" t="s">
        <v>52</v>
      </c>
      <c r="C593" s="137" t="s">
        <v>26</v>
      </c>
      <c r="D593" s="151" t="s">
        <v>1689</v>
      </c>
      <c r="E593" s="151" t="s">
        <v>1690</v>
      </c>
      <c r="F593" s="151" t="s">
        <v>1690</v>
      </c>
      <c r="G593" s="151" t="s">
        <v>1691</v>
      </c>
      <c r="H593" s="151" t="s">
        <v>1691</v>
      </c>
      <c r="I593" s="159" t="s">
        <v>1692</v>
      </c>
      <c r="J593" s="160" t="s">
        <v>1692</v>
      </c>
      <c r="K593" s="138" t="s">
        <v>322</v>
      </c>
      <c r="L593" s="94" t="s">
        <v>334</v>
      </c>
      <c r="M593" s="100">
        <v>1</v>
      </c>
      <c r="N593" s="158">
        <v>564885.87</v>
      </c>
      <c r="O593" s="156">
        <v>564885.87</v>
      </c>
      <c r="P593" s="141" t="s">
        <v>18</v>
      </c>
      <c r="Q593" s="96" t="s">
        <v>331</v>
      </c>
      <c r="R593" s="141" t="s">
        <v>445</v>
      </c>
      <c r="S593" s="137">
        <v>0</v>
      </c>
    </row>
    <row r="594" spans="1:19" s="80" customFormat="1" ht="63.75" customHeight="1">
      <c r="A594" s="25">
        <v>415</v>
      </c>
      <c r="B594" s="94" t="s">
        <v>52</v>
      </c>
      <c r="C594" s="137" t="s">
        <v>26</v>
      </c>
      <c r="D594" s="151" t="s">
        <v>1693</v>
      </c>
      <c r="E594" s="151" t="s">
        <v>1342</v>
      </c>
      <c r="F594" s="151" t="s">
        <v>1342</v>
      </c>
      <c r="G594" s="151" t="s">
        <v>1342</v>
      </c>
      <c r="H594" s="151" t="s">
        <v>1342</v>
      </c>
      <c r="I594" s="157" t="s">
        <v>1694</v>
      </c>
      <c r="J594" s="157" t="s">
        <v>1694</v>
      </c>
      <c r="K594" s="138" t="s">
        <v>322</v>
      </c>
      <c r="L594" s="94" t="s">
        <v>334</v>
      </c>
      <c r="M594" s="100">
        <v>2</v>
      </c>
      <c r="N594" s="156">
        <v>98063.73</v>
      </c>
      <c r="O594" s="158">
        <v>196127.46</v>
      </c>
      <c r="P594" s="141" t="s">
        <v>18</v>
      </c>
      <c r="Q594" s="96" t="s">
        <v>331</v>
      </c>
      <c r="R594" s="141" t="s">
        <v>445</v>
      </c>
      <c r="S594" s="137">
        <v>0</v>
      </c>
    </row>
    <row r="595" spans="1:19" s="80" customFormat="1" ht="63.75" customHeight="1">
      <c r="A595" s="25">
        <v>416</v>
      </c>
      <c r="B595" s="94" t="s">
        <v>52</v>
      </c>
      <c r="C595" s="137" t="s">
        <v>26</v>
      </c>
      <c r="D595" s="151" t="s">
        <v>1693</v>
      </c>
      <c r="E595" s="151" t="s">
        <v>1342</v>
      </c>
      <c r="F595" s="151" t="s">
        <v>1342</v>
      </c>
      <c r="G595" s="151" t="s">
        <v>1342</v>
      </c>
      <c r="H595" s="151" t="s">
        <v>1342</v>
      </c>
      <c r="I595" s="157" t="s">
        <v>1694</v>
      </c>
      <c r="J595" s="157" t="s">
        <v>1694</v>
      </c>
      <c r="K595" s="138" t="s">
        <v>322</v>
      </c>
      <c r="L595" s="94" t="s">
        <v>334</v>
      </c>
      <c r="M595" s="100">
        <v>2</v>
      </c>
      <c r="N595" s="158">
        <v>33350.050000000003</v>
      </c>
      <c r="O595" s="158">
        <v>66700.100000000006</v>
      </c>
      <c r="P595" s="141" t="s">
        <v>18</v>
      </c>
      <c r="Q595" s="96" t="s">
        <v>331</v>
      </c>
      <c r="R595" s="141" t="s">
        <v>445</v>
      </c>
      <c r="S595" s="137">
        <v>0</v>
      </c>
    </row>
    <row r="596" spans="1:19" s="80" customFormat="1" ht="63.75" customHeight="1">
      <c r="A596" s="25">
        <v>417</v>
      </c>
      <c r="B596" s="94" t="s">
        <v>52</v>
      </c>
      <c r="C596" s="137" t="s">
        <v>26</v>
      </c>
      <c r="D596" s="151" t="s">
        <v>1695</v>
      </c>
      <c r="E596" s="151" t="s">
        <v>1696</v>
      </c>
      <c r="F596" s="151" t="s">
        <v>1696</v>
      </c>
      <c r="G596" s="151" t="s">
        <v>1697</v>
      </c>
      <c r="H596" s="151" t="s">
        <v>1697</v>
      </c>
      <c r="I596" s="155" t="s">
        <v>1698</v>
      </c>
      <c r="J596" s="154" t="s">
        <v>1698</v>
      </c>
      <c r="K596" s="138" t="s">
        <v>322</v>
      </c>
      <c r="L596" s="94" t="s">
        <v>334</v>
      </c>
      <c r="M596" s="100">
        <v>1</v>
      </c>
      <c r="N596" s="158">
        <v>683686.12</v>
      </c>
      <c r="O596" s="156">
        <v>683686.12</v>
      </c>
      <c r="P596" s="141" t="s">
        <v>18</v>
      </c>
      <c r="Q596" s="96" t="s">
        <v>331</v>
      </c>
      <c r="R596" s="141" t="s">
        <v>445</v>
      </c>
      <c r="S596" s="137">
        <v>0</v>
      </c>
    </row>
    <row r="597" spans="1:19" s="80" customFormat="1" ht="63.75" customHeight="1">
      <c r="A597" s="25">
        <v>418</v>
      </c>
      <c r="B597" s="94" t="s">
        <v>52</v>
      </c>
      <c r="C597" s="137" t="s">
        <v>26</v>
      </c>
      <c r="D597" s="151" t="s">
        <v>1699</v>
      </c>
      <c r="E597" s="151" t="s">
        <v>1700</v>
      </c>
      <c r="F597" s="151" t="s">
        <v>1700</v>
      </c>
      <c r="G597" s="151" t="s">
        <v>1701</v>
      </c>
      <c r="H597" s="151" t="s">
        <v>1701</v>
      </c>
      <c r="I597" s="161" t="s">
        <v>1702</v>
      </c>
      <c r="J597" s="161" t="s">
        <v>1702</v>
      </c>
      <c r="K597" s="138" t="s">
        <v>322</v>
      </c>
      <c r="L597" s="94" t="s">
        <v>334</v>
      </c>
      <c r="M597" s="100">
        <v>2</v>
      </c>
      <c r="N597" s="153">
        <v>218691.36</v>
      </c>
      <c r="O597" s="158">
        <v>437382.72</v>
      </c>
      <c r="P597" s="141" t="s">
        <v>18</v>
      </c>
      <c r="Q597" s="96" t="s">
        <v>331</v>
      </c>
      <c r="R597" s="141" t="s">
        <v>445</v>
      </c>
      <c r="S597" s="137">
        <v>0</v>
      </c>
    </row>
    <row r="598" spans="1:19" s="80" customFormat="1" ht="63.75" customHeight="1">
      <c r="A598" s="25">
        <v>419</v>
      </c>
      <c r="B598" s="94" t="s">
        <v>52</v>
      </c>
      <c r="C598" s="137" t="s">
        <v>26</v>
      </c>
      <c r="D598" s="151" t="s">
        <v>1695</v>
      </c>
      <c r="E598" s="151" t="s">
        <v>1696</v>
      </c>
      <c r="F598" s="151" t="s">
        <v>1696</v>
      </c>
      <c r="G598" s="151" t="s">
        <v>1697</v>
      </c>
      <c r="H598" s="151" t="s">
        <v>1697</v>
      </c>
      <c r="I598" s="161" t="s">
        <v>1703</v>
      </c>
      <c r="J598" s="161" t="s">
        <v>1703</v>
      </c>
      <c r="K598" s="138" t="s">
        <v>322</v>
      </c>
      <c r="L598" s="94" t="s">
        <v>334</v>
      </c>
      <c r="M598" s="100">
        <v>2</v>
      </c>
      <c r="N598" s="158">
        <v>1050349.46</v>
      </c>
      <c r="O598" s="156">
        <v>2100698.92</v>
      </c>
      <c r="P598" s="141" t="s">
        <v>18</v>
      </c>
      <c r="Q598" s="96" t="s">
        <v>331</v>
      </c>
      <c r="R598" s="141" t="s">
        <v>445</v>
      </c>
      <c r="S598" s="137">
        <v>0</v>
      </c>
    </row>
    <row r="599" spans="1:19" s="80" customFormat="1" ht="63.75" customHeight="1">
      <c r="A599" s="25">
        <v>420</v>
      </c>
      <c r="B599" s="26" t="s">
        <v>52</v>
      </c>
      <c r="C599" s="77" t="s">
        <v>26</v>
      </c>
      <c r="D599" s="151" t="s">
        <v>1739</v>
      </c>
      <c r="E599" s="151" t="s">
        <v>1740</v>
      </c>
      <c r="F599" s="151" t="s">
        <v>1740</v>
      </c>
      <c r="G599" s="151" t="s">
        <v>1741</v>
      </c>
      <c r="H599" s="151" t="s">
        <v>1741</v>
      </c>
      <c r="I599" s="94" t="s">
        <v>1742</v>
      </c>
      <c r="J599" s="94" t="s">
        <v>1742</v>
      </c>
      <c r="K599" s="25" t="s">
        <v>320</v>
      </c>
      <c r="L599" s="24" t="s">
        <v>334</v>
      </c>
      <c r="M599" s="100">
        <v>3</v>
      </c>
      <c r="N599" s="85">
        <v>27976.19</v>
      </c>
      <c r="O599" s="168">
        <v>83928.57</v>
      </c>
      <c r="P599" s="93" t="s">
        <v>19</v>
      </c>
      <c r="Q599" s="29" t="s">
        <v>331</v>
      </c>
      <c r="R599" s="79" t="s">
        <v>332</v>
      </c>
      <c r="S599" s="77">
        <v>0</v>
      </c>
    </row>
    <row r="600" spans="1:19" s="80" customFormat="1" ht="63.75" customHeight="1">
      <c r="A600" s="25">
        <v>421</v>
      </c>
      <c r="B600" s="26" t="s">
        <v>52</v>
      </c>
      <c r="C600" s="77" t="s">
        <v>26</v>
      </c>
      <c r="D600" s="151" t="s">
        <v>1743</v>
      </c>
      <c r="E600" s="151" t="s">
        <v>1062</v>
      </c>
      <c r="F600" s="151" t="s">
        <v>1062</v>
      </c>
      <c r="G600" s="151" t="s">
        <v>1744</v>
      </c>
      <c r="H600" s="151" t="s">
        <v>1744</v>
      </c>
      <c r="I600" s="166" t="s">
        <v>1062</v>
      </c>
      <c r="J600" s="94" t="s">
        <v>1062</v>
      </c>
      <c r="K600" s="93" t="s">
        <v>322</v>
      </c>
      <c r="L600" s="24" t="s">
        <v>334</v>
      </c>
      <c r="M600" s="100">
        <v>3</v>
      </c>
      <c r="N600" s="85">
        <f>O600/M600</f>
        <v>47946.43</v>
      </c>
      <c r="O600" s="85">
        <v>143839.29</v>
      </c>
      <c r="P600" s="93" t="s">
        <v>19</v>
      </c>
      <c r="Q600" s="29" t="s">
        <v>331</v>
      </c>
      <c r="R600" s="79" t="s">
        <v>332</v>
      </c>
      <c r="S600" s="77">
        <v>0</v>
      </c>
    </row>
    <row r="601" spans="1:19" s="80" customFormat="1" ht="63.75" customHeight="1">
      <c r="A601" s="25">
        <v>422</v>
      </c>
      <c r="B601" s="26" t="s">
        <v>52</v>
      </c>
      <c r="C601" s="77" t="s">
        <v>26</v>
      </c>
      <c r="D601" s="151" t="s">
        <v>1745</v>
      </c>
      <c r="E601" s="151" t="s">
        <v>1746</v>
      </c>
      <c r="F601" s="151" t="s">
        <v>1746</v>
      </c>
      <c r="G601" s="151" t="s">
        <v>1747</v>
      </c>
      <c r="H601" s="151" t="s">
        <v>1747</v>
      </c>
      <c r="I601" s="151" t="s">
        <v>1746</v>
      </c>
      <c r="J601" s="151" t="s">
        <v>1746</v>
      </c>
      <c r="K601" s="93" t="s">
        <v>320</v>
      </c>
      <c r="L601" s="24" t="s">
        <v>334</v>
      </c>
      <c r="M601" s="100">
        <v>6</v>
      </c>
      <c r="N601" s="85">
        <v>65178.58</v>
      </c>
      <c r="O601" s="168" t="s">
        <v>1748</v>
      </c>
      <c r="P601" s="93" t="s">
        <v>19</v>
      </c>
      <c r="Q601" s="29" t="s">
        <v>331</v>
      </c>
      <c r="R601" s="141" t="s">
        <v>445</v>
      </c>
      <c r="S601" s="77">
        <v>0</v>
      </c>
    </row>
    <row r="602" spans="1:19" s="80" customFormat="1" ht="63.75" customHeight="1">
      <c r="A602" s="25">
        <v>423</v>
      </c>
      <c r="B602" s="94" t="s">
        <v>52</v>
      </c>
      <c r="C602" s="137" t="s">
        <v>26</v>
      </c>
      <c r="D602" s="151" t="s">
        <v>1749</v>
      </c>
      <c r="E602" s="151" t="s">
        <v>1750</v>
      </c>
      <c r="F602" s="151" t="s">
        <v>1750</v>
      </c>
      <c r="G602" s="151" t="s">
        <v>1751</v>
      </c>
      <c r="H602" s="151" t="s">
        <v>1751</v>
      </c>
      <c r="I602" s="165" t="s">
        <v>1752</v>
      </c>
      <c r="J602" s="165" t="s">
        <v>1752</v>
      </c>
      <c r="K602" s="93" t="s">
        <v>320</v>
      </c>
      <c r="L602" s="151" t="s">
        <v>1753</v>
      </c>
      <c r="M602" s="100">
        <v>50</v>
      </c>
      <c r="N602" s="85">
        <f>O602/M602</f>
        <v>328.16</v>
      </c>
      <c r="O602" s="168">
        <v>16408</v>
      </c>
      <c r="P602" s="141" t="s">
        <v>20</v>
      </c>
      <c r="Q602" s="96" t="s">
        <v>331</v>
      </c>
      <c r="R602" s="141" t="s">
        <v>445</v>
      </c>
      <c r="S602" s="137">
        <v>0</v>
      </c>
    </row>
    <row r="603" spans="1:19" s="80" customFormat="1" ht="63.75" customHeight="1">
      <c r="A603" s="25">
        <v>424</v>
      </c>
      <c r="B603" s="94" t="s">
        <v>52</v>
      </c>
      <c r="C603" s="137" t="s">
        <v>26</v>
      </c>
      <c r="D603" s="151" t="s">
        <v>1749</v>
      </c>
      <c r="E603" s="151" t="s">
        <v>1750</v>
      </c>
      <c r="F603" s="151" t="s">
        <v>1750</v>
      </c>
      <c r="G603" s="151" t="s">
        <v>1751</v>
      </c>
      <c r="H603" s="151" t="s">
        <v>1751</v>
      </c>
      <c r="I603" s="170" t="s">
        <v>1754</v>
      </c>
      <c r="J603" s="170" t="s">
        <v>1754</v>
      </c>
      <c r="K603" s="93" t="s">
        <v>320</v>
      </c>
      <c r="L603" s="151" t="s">
        <v>1753</v>
      </c>
      <c r="M603" s="100">
        <v>50</v>
      </c>
      <c r="N603" s="85">
        <f>O603/M603</f>
        <v>328.16</v>
      </c>
      <c r="O603" s="168">
        <v>16408</v>
      </c>
      <c r="P603" s="141" t="s">
        <v>20</v>
      </c>
      <c r="Q603" s="96" t="s">
        <v>331</v>
      </c>
      <c r="R603" s="141" t="s">
        <v>445</v>
      </c>
      <c r="S603" s="137">
        <v>0</v>
      </c>
    </row>
    <row r="604" spans="1:19" s="80" customFormat="1" ht="63.75" customHeight="1">
      <c r="A604" s="25">
        <v>425</v>
      </c>
      <c r="B604" s="94" t="s">
        <v>52</v>
      </c>
      <c r="C604" s="137" t="s">
        <v>26</v>
      </c>
      <c r="D604" s="151" t="s">
        <v>1749</v>
      </c>
      <c r="E604" s="151" t="s">
        <v>1750</v>
      </c>
      <c r="F604" s="151" t="s">
        <v>1750</v>
      </c>
      <c r="G604" s="151" t="s">
        <v>1751</v>
      </c>
      <c r="H604" s="151" t="s">
        <v>1751</v>
      </c>
      <c r="I604" s="165" t="s">
        <v>1755</v>
      </c>
      <c r="J604" s="165" t="s">
        <v>1755</v>
      </c>
      <c r="K604" s="93" t="s">
        <v>320</v>
      </c>
      <c r="L604" s="151" t="s">
        <v>1753</v>
      </c>
      <c r="M604" s="100">
        <v>10</v>
      </c>
      <c r="N604" s="85">
        <v>328.13</v>
      </c>
      <c r="O604" s="168" t="s">
        <v>1756</v>
      </c>
      <c r="P604" s="141" t="s">
        <v>20</v>
      </c>
      <c r="Q604" s="96" t="s">
        <v>331</v>
      </c>
      <c r="R604" s="141" t="s">
        <v>445</v>
      </c>
      <c r="S604" s="137">
        <v>0</v>
      </c>
    </row>
    <row r="605" spans="1:19" s="80" customFormat="1" ht="63.75" customHeight="1">
      <c r="A605" s="25">
        <v>426</v>
      </c>
      <c r="B605" s="94" t="s">
        <v>52</v>
      </c>
      <c r="C605" s="137" t="s">
        <v>26</v>
      </c>
      <c r="D605" s="151" t="s">
        <v>1749</v>
      </c>
      <c r="E605" s="151" t="s">
        <v>1750</v>
      </c>
      <c r="F605" s="151" t="s">
        <v>1750</v>
      </c>
      <c r="G605" s="151" t="s">
        <v>1751</v>
      </c>
      <c r="H605" s="151" t="s">
        <v>1751</v>
      </c>
      <c r="I605" s="170" t="s">
        <v>1757</v>
      </c>
      <c r="J605" s="170" t="s">
        <v>1757</v>
      </c>
      <c r="K605" s="93" t="s">
        <v>320</v>
      </c>
      <c r="L605" s="151" t="s">
        <v>1753</v>
      </c>
      <c r="M605" s="100">
        <v>18</v>
      </c>
      <c r="N605" s="85">
        <f>O605/M605</f>
        <v>328.18</v>
      </c>
      <c r="O605" s="168">
        <v>5907.24</v>
      </c>
      <c r="P605" s="141" t="s">
        <v>20</v>
      </c>
      <c r="Q605" s="96" t="s">
        <v>331</v>
      </c>
      <c r="R605" s="141" t="s">
        <v>445</v>
      </c>
      <c r="S605" s="137">
        <v>0</v>
      </c>
    </row>
    <row r="606" spans="1:19" s="80" customFormat="1" ht="63.75" customHeight="1">
      <c r="A606" s="25">
        <v>427</v>
      </c>
      <c r="B606" s="94" t="s">
        <v>52</v>
      </c>
      <c r="C606" s="137" t="s">
        <v>26</v>
      </c>
      <c r="D606" s="151" t="s">
        <v>1749</v>
      </c>
      <c r="E606" s="151" t="s">
        <v>1750</v>
      </c>
      <c r="F606" s="151" t="s">
        <v>1750</v>
      </c>
      <c r="G606" s="151" t="s">
        <v>1751</v>
      </c>
      <c r="H606" s="151" t="s">
        <v>1751</v>
      </c>
      <c r="I606" s="165" t="s">
        <v>1758</v>
      </c>
      <c r="J606" s="165" t="s">
        <v>1758</v>
      </c>
      <c r="K606" s="93" t="s">
        <v>320</v>
      </c>
      <c r="L606" s="151" t="s">
        <v>1753</v>
      </c>
      <c r="M606" s="100">
        <v>15</v>
      </c>
      <c r="N606" s="85">
        <f>O606/M606</f>
        <v>328.15</v>
      </c>
      <c r="O606" s="168">
        <v>4922.25</v>
      </c>
      <c r="P606" s="141" t="s">
        <v>20</v>
      </c>
      <c r="Q606" s="96" t="s">
        <v>331</v>
      </c>
      <c r="R606" s="141" t="s">
        <v>445</v>
      </c>
      <c r="S606" s="137">
        <v>0</v>
      </c>
    </row>
    <row r="607" spans="1:19" s="80" customFormat="1" ht="63.75" customHeight="1">
      <c r="A607" s="25">
        <v>428</v>
      </c>
      <c r="B607" s="94" t="s">
        <v>52</v>
      </c>
      <c r="C607" s="137" t="s">
        <v>26</v>
      </c>
      <c r="D607" s="151" t="s">
        <v>1749</v>
      </c>
      <c r="E607" s="151" t="s">
        <v>1750</v>
      </c>
      <c r="F607" s="151" t="s">
        <v>1750</v>
      </c>
      <c r="G607" s="151" t="s">
        <v>1751</v>
      </c>
      <c r="H607" s="151" t="s">
        <v>1751</v>
      </c>
      <c r="I607" s="170" t="s">
        <v>1759</v>
      </c>
      <c r="J607" s="170" t="s">
        <v>1759</v>
      </c>
      <c r="K607" s="93" t="s">
        <v>320</v>
      </c>
      <c r="L607" s="151" t="s">
        <v>1753</v>
      </c>
      <c r="M607" s="100">
        <v>17</v>
      </c>
      <c r="N607" s="85">
        <f>O607/M607</f>
        <v>328.15000000000003</v>
      </c>
      <c r="O607" s="168">
        <v>5578.55</v>
      </c>
      <c r="P607" s="141" t="s">
        <v>20</v>
      </c>
      <c r="Q607" s="96" t="s">
        <v>331</v>
      </c>
      <c r="R607" s="141" t="s">
        <v>445</v>
      </c>
      <c r="S607" s="137">
        <v>0</v>
      </c>
    </row>
    <row r="608" spans="1:19" s="80" customFormat="1" ht="63.75" customHeight="1">
      <c r="A608" s="25">
        <v>429</v>
      </c>
      <c r="B608" s="94" t="s">
        <v>52</v>
      </c>
      <c r="C608" s="137" t="s">
        <v>26</v>
      </c>
      <c r="D608" s="151" t="s">
        <v>1760</v>
      </c>
      <c r="E608" s="151" t="s">
        <v>1761</v>
      </c>
      <c r="F608" s="151" t="s">
        <v>1761</v>
      </c>
      <c r="G608" s="151" t="s">
        <v>1762</v>
      </c>
      <c r="H608" s="151" t="s">
        <v>1762</v>
      </c>
      <c r="I608" s="165" t="s">
        <v>1763</v>
      </c>
      <c r="J608" s="165" t="s">
        <v>1763</v>
      </c>
      <c r="K608" s="93" t="s">
        <v>320</v>
      </c>
      <c r="L608" s="151" t="s">
        <v>1753</v>
      </c>
      <c r="M608" s="100">
        <v>80</v>
      </c>
      <c r="N608" s="85">
        <v>656.32</v>
      </c>
      <c r="O608" s="168" t="s">
        <v>1764</v>
      </c>
      <c r="P608" s="141" t="s">
        <v>20</v>
      </c>
      <c r="Q608" s="96" t="s">
        <v>331</v>
      </c>
      <c r="R608" s="141" t="s">
        <v>445</v>
      </c>
      <c r="S608" s="137">
        <v>0</v>
      </c>
    </row>
    <row r="609" spans="1:19" s="80" customFormat="1" ht="63.75" customHeight="1">
      <c r="A609" s="25">
        <v>430</v>
      </c>
      <c r="B609" s="94" t="s">
        <v>52</v>
      </c>
      <c r="C609" s="137" t="s">
        <v>26</v>
      </c>
      <c r="D609" s="151" t="s">
        <v>1765</v>
      </c>
      <c r="E609" s="151" t="s">
        <v>1766</v>
      </c>
      <c r="F609" s="151" t="s">
        <v>1766</v>
      </c>
      <c r="G609" s="151" t="s">
        <v>1767</v>
      </c>
      <c r="H609" s="151" t="s">
        <v>1767</v>
      </c>
      <c r="I609" s="161" t="s">
        <v>1768</v>
      </c>
      <c r="J609" s="161" t="s">
        <v>1768</v>
      </c>
      <c r="K609" s="93" t="s">
        <v>324</v>
      </c>
      <c r="L609" s="166" t="s">
        <v>345</v>
      </c>
      <c r="M609" s="100">
        <v>7</v>
      </c>
      <c r="N609" s="166" t="s">
        <v>1769</v>
      </c>
      <c r="O609" s="171">
        <v>5900694.6600000001</v>
      </c>
      <c r="P609" s="141" t="s">
        <v>20</v>
      </c>
      <c r="Q609" s="96" t="s">
        <v>331</v>
      </c>
      <c r="R609" s="79" t="s">
        <v>332</v>
      </c>
      <c r="S609" s="137">
        <v>0</v>
      </c>
    </row>
    <row r="610" spans="1:19" s="80" customFormat="1" ht="63.75" customHeight="1">
      <c r="A610" s="25">
        <v>431</v>
      </c>
      <c r="B610" s="94" t="s">
        <v>52</v>
      </c>
      <c r="C610" s="137" t="s">
        <v>26</v>
      </c>
      <c r="D610" s="151" t="s">
        <v>1770</v>
      </c>
      <c r="E610" s="151" t="s">
        <v>1766</v>
      </c>
      <c r="F610" s="151" t="s">
        <v>1766</v>
      </c>
      <c r="G610" s="151" t="s">
        <v>1771</v>
      </c>
      <c r="H610" s="151" t="s">
        <v>1771</v>
      </c>
      <c r="I610" s="161" t="s">
        <v>1772</v>
      </c>
      <c r="J610" s="161" t="s">
        <v>1772</v>
      </c>
      <c r="K610" s="93" t="s">
        <v>324</v>
      </c>
      <c r="L610" s="166" t="s">
        <v>345</v>
      </c>
      <c r="M610" s="100">
        <v>1</v>
      </c>
      <c r="N610" s="166" t="s">
        <v>1773</v>
      </c>
      <c r="O610" s="171">
        <v>6571723.21</v>
      </c>
      <c r="P610" s="141" t="s">
        <v>20</v>
      </c>
      <c r="Q610" s="96" t="s">
        <v>331</v>
      </c>
      <c r="R610" s="141" t="s">
        <v>445</v>
      </c>
      <c r="S610" s="137">
        <v>0</v>
      </c>
    </row>
    <row r="611" spans="1:19" s="80" customFormat="1" ht="63.75" customHeight="1">
      <c r="A611" s="25">
        <v>432</v>
      </c>
      <c r="B611" s="94" t="s">
        <v>52</v>
      </c>
      <c r="C611" s="137" t="s">
        <v>26</v>
      </c>
      <c r="D611" s="94" t="s">
        <v>1795</v>
      </c>
      <c r="E611" s="94" t="s">
        <v>1796</v>
      </c>
      <c r="F611" s="94" t="s">
        <v>1796</v>
      </c>
      <c r="G611" s="94" t="s">
        <v>1797</v>
      </c>
      <c r="H611" s="94" t="s">
        <v>1797</v>
      </c>
      <c r="I611" s="93" t="s">
        <v>1798</v>
      </c>
      <c r="J611" s="93" t="s">
        <v>1798</v>
      </c>
      <c r="K611" s="93" t="s">
        <v>320</v>
      </c>
      <c r="L611" s="94" t="s">
        <v>334</v>
      </c>
      <c r="M611" s="179">
        <v>1</v>
      </c>
      <c r="N611" s="85">
        <v>649821.43000000005</v>
      </c>
      <c r="O611" s="85">
        <f t="shared" ref="O611:O623" si="24">N611*M611</f>
        <v>649821.43000000005</v>
      </c>
      <c r="P611" s="93" t="s">
        <v>20</v>
      </c>
      <c r="Q611" s="96" t="s">
        <v>331</v>
      </c>
      <c r="R611" s="141" t="s">
        <v>402</v>
      </c>
      <c r="S611" s="141" t="s">
        <v>1045</v>
      </c>
    </row>
    <row r="612" spans="1:19" s="80" customFormat="1" ht="63.75" customHeight="1">
      <c r="A612" s="25">
        <v>433</v>
      </c>
      <c r="B612" s="94" t="s">
        <v>52</v>
      </c>
      <c r="C612" s="137" t="s">
        <v>26</v>
      </c>
      <c r="D612" s="94" t="s">
        <v>1795</v>
      </c>
      <c r="E612" s="94" t="s">
        <v>1796</v>
      </c>
      <c r="F612" s="94" t="s">
        <v>1796</v>
      </c>
      <c r="G612" s="94" t="s">
        <v>1797</v>
      </c>
      <c r="H612" s="94" t="s">
        <v>1797</v>
      </c>
      <c r="I612" s="93" t="s">
        <v>1799</v>
      </c>
      <c r="J612" s="93" t="s">
        <v>1799</v>
      </c>
      <c r="K612" s="93" t="s">
        <v>320</v>
      </c>
      <c r="L612" s="94" t="s">
        <v>334</v>
      </c>
      <c r="M612" s="179">
        <v>1</v>
      </c>
      <c r="N612" s="85">
        <v>484714.29</v>
      </c>
      <c r="O612" s="85">
        <f t="shared" si="24"/>
        <v>484714.29</v>
      </c>
      <c r="P612" s="93" t="s">
        <v>20</v>
      </c>
      <c r="Q612" s="96" t="s">
        <v>331</v>
      </c>
      <c r="R612" s="141" t="s">
        <v>402</v>
      </c>
      <c r="S612" s="141" t="s">
        <v>1045</v>
      </c>
    </row>
    <row r="613" spans="1:19" s="80" customFormat="1" ht="63.75" customHeight="1">
      <c r="A613" s="25">
        <v>434</v>
      </c>
      <c r="B613" s="94" t="s">
        <v>52</v>
      </c>
      <c r="C613" s="137" t="s">
        <v>26</v>
      </c>
      <c r="D613" s="94" t="s">
        <v>1795</v>
      </c>
      <c r="E613" s="94" t="s">
        <v>1796</v>
      </c>
      <c r="F613" s="94" t="s">
        <v>1796</v>
      </c>
      <c r="G613" s="94" t="s">
        <v>1797</v>
      </c>
      <c r="H613" s="94" t="s">
        <v>1797</v>
      </c>
      <c r="I613" s="93" t="s">
        <v>1800</v>
      </c>
      <c r="J613" s="93" t="s">
        <v>1800</v>
      </c>
      <c r="K613" s="93" t="s">
        <v>320</v>
      </c>
      <c r="L613" s="94" t="s">
        <v>334</v>
      </c>
      <c r="M613" s="179">
        <v>5</v>
      </c>
      <c r="N613" s="85">
        <v>43392.86</v>
      </c>
      <c r="O613" s="85">
        <f t="shared" si="24"/>
        <v>216964.3</v>
      </c>
      <c r="P613" s="93" t="s">
        <v>20</v>
      </c>
      <c r="Q613" s="96" t="s">
        <v>331</v>
      </c>
      <c r="R613" s="141" t="s">
        <v>402</v>
      </c>
      <c r="S613" s="141" t="s">
        <v>1045</v>
      </c>
    </row>
    <row r="614" spans="1:19" s="80" customFormat="1" ht="63.75" customHeight="1">
      <c r="A614" s="25">
        <v>435</v>
      </c>
      <c r="B614" s="94" t="s">
        <v>52</v>
      </c>
      <c r="C614" s="137" t="s">
        <v>26</v>
      </c>
      <c r="D614" s="94" t="s">
        <v>1795</v>
      </c>
      <c r="E614" s="94" t="s">
        <v>1796</v>
      </c>
      <c r="F614" s="94" t="s">
        <v>1796</v>
      </c>
      <c r="G614" s="94" t="s">
        <v>1797</v>
      </c>
      <c r="H614" s="94" t="s">
        <v>1797</v>
      </c>
      <c r="I614" s="93" t="s">
        <v>1801</v>
      </c>
      <c r="J614" s="93" t="s">
        <v>1801</v>
      </c>
      <c r="K614" s="93" t="s">
        <v>320</v>
      </c>
      <c r="L614" s="94" t="s">
        <v>334</v>
      </c>
      <c r="M614" s="179">
        <v>5</v>
      </c>
      <c r="N614" s="85">
        <v>31696.43</v>
      </c>
      <c r="O614" s="85">
        <f t="shared" si="24"/>
        <v>158482.15</v>
      </c>
      <c r="P614" s="93" t="s">
        <v>20</v>
      </c>
      <c r="Q614" s="96" t="s">
        <v>331</v>
      </c>
      <c r="R614" s="141" t="s">
        <v>402</v>
      </c>
      <c r="S614" s="141" t="s">
        <v>1045</v>
      </c>
    </row>
    <row r="615" spans="1:19" s="80" customFormat="1" ht="63.75" customHeight="1">
      <c r="A615" s="25">
        <v>436</v>
      </c>
      <c r="B615" s="94" t="s">
        <v>52</v>
      </c>
      <c r="C615" s="137" t="s">
        <v>26</v>
      </c>
      <c r="D615" s="94" t="s">
        <v>1795</v>
      </c>
      <c r="E615" s="94" t="s">
        <v>1796</v>
      </c>
      <c r="F615" s="94" t="s">
        <v>1796</v>
      </c>
      <c r="G615" s="94" t="s">
        <v>1797</v>
      </c>
      <c r="H615" s="94" t="s">
        <v>1797</v>
      </c>
      <c r="I615" s="180" t="s">
        <v>1802</v>
      </c>
      <c r="J615" s="108" t="s">
        <v>1802</v>
      </c>
      <c r="K615" s="93" t="s">
        <v>320</v>
      </c>
      <c r="L615" s="94" t="s">
        <v>334</v>
      </c>
      <c r="M615" s="179">
        <v>20</v>
      </c>
      <c r="N615" s="85">
        <v>77142.86</v>
      </c>
      <c r="O615" s="85">
        <f t="shared" si="24"/>
        <v>1542857.2</v>
      </c>
      <c r="P615" s="93" t="s">
        <v>20</v>
      </c>
      <c r="Q615" s="96" t="s">
        <v>331</v>
      </c>
      <c r="R615" s="141" t="s">
        <v>402</v>
      </c>
      <c r="S615" s="141" t="s">
        <v>1045</v>
      </c>
    </row>
    <row r="616" spans="1:19" s="80" customFormat="1" ht="63.75" customHeight="1">
      <c r="A616" s="25">
        <v>437</v>
      </c>
      <c r="B616" s="94" t="s">
        <v>52</v>
      </c>
      <c r="C616" s="137" t="s">
        <v>26</v>
      </c>
      <c r="D616" s="94" t="s">
        <v>1795</v>
      </c>
      <c r="E616" s="94" t="s">
        <v>1796</v>
      </c>
      <c r="F616" s="94" t="s">
        <v>1796</v>
      </c>
      <c r="G616" s="94" t="s">
        <v>1797</v>
      </c>
      <c r="H616" s="94" t="s">
        <v>1797</v>
      </c>
      <c r="I616" s="84" t="s">
        <v>1803</v>
      </c>
      <c r="J616" s="84" t="s">
        <v>1803</v>
      </c>
      <c r="K616" s="93" t="s">
        <v>320</v>
      </c>
      <c r="L616" s="94" t="s">
        <v>334</v>
      </c>
      <c r="M616" s="179">
        <v>20</v>
      </c>
      <c r="N616" s="85">
        <v>73214.289999999994</v>
      </c>
      <c r="O616" s="85">
        <f t="shared" si="24"/>
        <v>1464285.7999999998</v>
      </c>
      <c r="P616" s="93" t="s">
        <v>20</v>
      </c>
      <c r="Q616" s="96" t="s">
        <v>331</v>
      </c>
      <c r="R616" s="141" t="s">
        <v>402</v>
      </c>
      <c r="S616" s="141" t="s">
        <v>1045</v>
      </c>
    </row>
    <row r="617" spans="1:19" s="80" customFormat="1" ht="63.75" customHeight="1">
      <c r="A617" s="25">
        <v>438</v>
      </c>
      <c r="B617" s="94" t="s">
        <v>52</v>
      </c>
      <c r="C617" s="137" t="s">
        <v>26</v>
      </c>
      <c r="D617" s="94" t="s">
        <v>1795</v>
      </c>
      <c r="E617" s="94" t="s">
        <v>1796</v>
      </c>
      <c r="F617" s="94" t="s">
        <v>1796</v>
      </c>
      <c r="G617" s="94" t="s">
        <v>1797</v>
      </c>
      <c r="H617" s="94" t="s">
        <v>1797</v>
      </c>
      <c r="I617" s="84" t="s">
        <v>1804</v>
      </c>
      <c r="J617" s="84" t="s">
        <v>1804</v>
      </c>
      <c r="K617" s="93" t="s">
        <v>320</v>
      </c>
      <c r="L617" s="94" t="s">
        <v>334</v>
      </c>
      <c r="M617" s="179">
        <v>10</v>
      </c>
      <c r="N617" s="85">
        <v>21428.57</v>
      </c>
      <c r="O617" s="85">
        <f t="shared" si="24"/>
        <v>214285.7</v>
      </c>
      <c r="P617" s="93" t="s">
        <v>20</v>
      </c>
      <c r="Q617" s="96" t="s">
        <v>331</v>
      </c>
      <c r="R617" s="141" t="s">
        <v>402</v>
      </c>
      <c r="S617" s="141" t="s">
        <v>1045</v>
      </c>
    </row>
    <row r="618" spans="1:19" s="80" customFormat="1" ht="63.75" customHeight="1">
      <c r="A618" s="25">
        <v>439</v>
      </c>
      <c r="B618" s="94" t="s">
        <v>52</v>
      </c>
      <c r="C618" s="137" t="s">
        <v>26</v>
      </c>
      <c r="D618" s="94" t="s">
        <v>1795</v>
      </c>
      <c r="E618" s="94" t="s">
        <v>1796</v>
      </c>
      <c r="F618" s="94" t="s">
        <v>1796</v>
      </c>
      <c r="G618" s="94" t="s">
        <v>1797</v>
      </c>
      <c r="H618" s="94" t="s">
        <v>1797</v>
      </c>
      <c r="I618" s="84" t="s">
        <v>1805</v>
      </c>
      <c r="J618" s="84" t="s">
        <v>1805</v>
      </c>
      <c r="K618" s="93" t="s">
        <v>320</v>
      </c>
      <c r="L618" s="94" t="s">
        <v>334</v>
      </c>
      <c r="M618" s="179">
        <v>10</v>
      </c>
      <c r="N618" s="85">
        <v>12000</v>
      </c>
      <c r="O618" s="85">
        <f t="shared" si="24"/>
        <v>120000</v>
      </c>
      <c r="P618" s="93" t="s">
        <v>20</v>
      </c>
      <c r="Q618" s="96" t="s">
        <v>331</v>
      </c>
      <c r="R618" s="141" t="s">
        <v>402</v>
      </c>
      <c r="S618" s="141" t="s">
        <v>1045</v>
      </c>
    </row>
    <row r="619" spans="1:19" s="80" customFormat="1" ht="63.75" customHeight="1">
      <c r="A619" s="25">
        <v>440</v>
      </c>
      <c r="B619" s="94" t="s">
        <v>52</v>
      </c>
      <c r="C619" s="137" t="s">
        <v>26</v>
      </c>
      <c r="D619" s="94" t="s">
        <v>1795</v>
      </c>
      <c r="E619" s="94" t="s">
        <v>1796</v>
      </c>
      <c r="F619" s="94" t="s">
        <v>1796</v>
      </c>
      <c r="G619" s="94" t="s">
        <v>1797</v>
      </c>
      <c r="H619" s="94" t="s">
        <v>1797</v>
      </c>
      <c r="I619" s="84" t="s">
        <v>1806</v>
      </c>
      <c r="J619" s="84" t="s">
        <v>1806</v>
      </c>
      <c r="K619" s="93" t="s">
        <v>320</v>
      </c>
      <c r="L619" s="94" t="s">
        <v>334</v>
      </c>
      <c r="M619" s="179">
        <v>3</v>
      </c>
      <c r="N619" s="85">
        <v>358071.43</v>
      </c>
      <c r="O619" s="85">
        <f t="shared" si="24"/>
        <v>1074214.29</v>
      </c>
      <c r="P619" s="93" t="s">
        <v>20</v>
      </c>
      <c r="Q619" s="96" t="s">
        <v>331</v>
      </c>
      <c r="R619" s="141" t="s">
        <v>402</v>
      </c>
      <c r="S619" s="141" t="s">
        <v>1045</v>
      </c>
    </row>
    <row r="620" spans="1:19" s="80" customFormat="1" ht="63.75" customHeight="1">
      <c r="A620" s="25">
        <v>441</v>
      </c>
      <c r="B620" s="94" t="s">
        <v>52</v>
      </c>
      <c r="C620" s="137" t="s">
        <v>26</v>
      </c>
      <c r="D620" s="94" t="s">
        <v>1795</v>
      </c>
      <c r="E620" s="94" t="s">
        <v>1796</v>
      </c>
      <c r="F620" s="94" t="s">
        <v>1796</v>
      </c>
      <c r="G620" s="94" t="s">
        <v>1797</v>
      </c>
      <c r="H620" s="94" t="s">
        <v>1797</v>
      </c>
      <c r="I620" s="84" t="s">
        <v>1807</v>
      </c>
      <c r="J620" s="84" t="s">
        <v>1807</v>
      </c>
      <c r="K620" s="93" t="s">
        <v>320</v>
      </c>
      <c r="L620" s="94" t="s">
        <v>334</v>
      </c>
      <c r="M620" s="179">
        <v>3</v>
      </c>
      <c r="N620" s="85">
        <v>254892.86</v>
      </c>
      <c r="O620" s="85">
        <f t="shared" si="24"/>
        <v>764678.58</v>
      </c>
      <c r="P620" s="93" t="s">
        <v>20</v>
      </c>
      <c r="Q620" s="96" t="s">
        <v>331</v>
      </c>
      <c r="R620" s="141" t="s">
        <v>402</v>
      </c>
      <c r="S620" s="141" t="s">
        <v>1045</v>
      </c>
    </row>
    <row r="621" spans="1:19" s="80" customFormat="1" ht="63.75" customHeight="1">
      <c r="A621" s="25">
        <v>442</v>
      </c>
      <c r="B621" s="94" t="s">
        <v>52</v>
      </c>
      <c r="C621" s="137" t="s">
        <v>26</v>
      </c>
      <c r="D621" s="94" t="s">
        <v>1795</v>
      </c>
      <c r="E621" s="94" t="s">
        <v>1796</v>
      </c>
      <c r="F621" s="94" t="s">
        <v>1796</v>
      </c>
      <c r="G621" s="94" t="s">
        <v>1797</v>
      </c>
      <c r="H621" s="94" t="s">
        <v>1797</v>
      </c>
      <c r="I621" s="84" t="s">
        <v>1808</v>
      </c>
      <c r="J621" s="84" t="s">
        <v>1808</v>
      </c>
      <c r="K621" s="93" t="s">
        <v>320</v>
      </c>
      <c r="L621" s="94" t="s">
        <v>334</v>
      </c>
      <c r="M621" s="179">
        <v>3</v>
      </c>
      <c r="N621" s="85">
        <v>3000000</v>
      </c>
      <c r="O621" s="85">
        <f t="shared" si="24"/>
        <v>9000000</v>
      </c>
      <c r="P621" s="93" t="s">
        <v>20</v>
      </c>
      <c r="Q621" s="96" t="s">
        <v>331</v>
      </c>
      <c r="R621" s="141" t="s">
        <v>402</v>
      </c>
      <c r="S621" s="141" t="s">
        <v>1045</v>
      </c>
    </row>
    <row r="622" spans="1:19" s="80" customFormat="1" ht="63.75" customHeight="1">
      <c r="A622" s="25">
        <v>443</v>
      </c>
      <c r="B622" s="94" t="s">
        <v>52</v>
      </c>
      <c r="C622" s="137" t="s">
        <v>26</v>
      </c>
      <c r="D622" s="94" t="s">
        <v>1795</v>
      </c>
      <c r="E622" s="94" t="s">
        <v>1796</v>
      </c>
      <c r="F622" s="94" t="s">
        <v>1796</v>
      </c>
      <c r="G622" s="94" t="s">
        <v>1797</v>
      </c>
      <c r="H622" s="94" t="s">
        <v>1797</v>
      </c>
      <c r="I622" s="84" t="s">
        <v>1809</v>
      </c>
      <c r="J622" s="84" t="s">
        <v>1809</v>
      </c>
      <c r="K622" s="93" t="s">
        <v>320</v>
      </c>
      <c r="L622" s="94" t="s">
        <v>334</v>
      </c>
      <c r="M622" s="179">
        <v>1</v>
      </c>
      <c r="N622" s="85">
        <v>303571.43</v>
      </c>
      <c r="O622" s="85">
        <f t="shared" si="24"/>
        <v>303571.43</v>
      </c>
      <c r="P622" s="93" t="s">
        <v>20</v>
      </c>
      <c r="Q622" s="96" t="s">
        <v>331</v>
      </c>
      <c r="R622" s="141" t="s">
        <v>402</v>
      </c>
      <c r="S622" s="141" t="s">
        <v>1045</v>
      </c>
    </row>
    <row r="623" spans="1:19" s="80" customFormat="1" ht="63.75" customHeight="1">
      <c r="A623" s="25">
        <v>444</v>
      </c>
      <c r="B623" s="94" t="s">
        <v>52</v>
      </c>
      <c r="C623" s="137" t="s">
        <v>26</v>
      </c>
      <c r="D623" s="94" t="s">
        <v>1795</v>
      </c>
      <c r="E623" s="94" t="s">
        <v>1796</v>
      </c>
      <c r="F623" s="94" t="s">
        <v>1796</v>
      </c>
      <c r="G623" s="94" t="s">
        <v>1797</v>
      </c>
      <c r="H623" s="94" t="s">
        <v>1797</v>
      </c>
      <c r="I623" s="84" t="s">
        <v>1810</v>
      </c>
      <c r="J623" s="84" t="s">
        <v>1810</v>
      </c>
      <c r="K623" s="93" t="s">
        <v>320</v>
      </c>
      <c r="L623" s="94" t="s">
        <v>334</v>
      </c>
      <c r="M623" s="179">
        <v>1</v>
      </c>
      <c r="N623" s="85">
        <v>214285.71</v>
      </c>
      <c r="O623" s="85">
        <f t="shared" si="24"/>
        <v>214285.71</v>
      </c>
      <c r="P623" s="93" t="s">
        <v>20</v>
      </c>
      <c r="Q623" s="96" t="s">
        <v>331</v>
      </c>
      <c r="R623" s="141" t="s">
        <v>402</v>
      </c>
      <c r="S623" s="141" t="s">
        <v>1045</v>
      </c>
    </row>
    <row r="624" spans="1:19" s="80" customFormat="1" ht="63.75" customHeight="1">
      <c r="A624" s="25">
        <v>445</v>
      </c>
      <c r="B624" s="94" t="s">
        <v>52</v>
      </c>
      <c r="C624" s="138" t="s">
        <v>26</v>
      </c>
      <c r="D624" s="94" t="s">
        <v>1811</v>
      </c>
      <c r="E624" s="163" t="s">
        <v>1746</v>
      </c>
      <c r="F624" s="163" t="s">
        <v>1746</v>
      </c>
      <c r="G624" s="163" t="s">
        <v>1812</v>
      </c>
      <c r="H624" s="163" t="s">
        <v>1812</v>
      </c>
      <c r="I624" s="172" t="s">
        <v>1813</v>
      </c>
      <c r="J624" s="172" t="s">
        <v>1813</v>
      </c>
      <c r="K624" s="138" t="s">
        <v>322</v>
      </c>
      <c r="L624" s="173" t="s">
        <v>334</v>
      </c>
      <c r="M624" s="174">
        <v>32</v>
      </c>
      <c r="N624" s="181">
        <v>21205.360000000001</v>
      </c>
      <c r="O624" s="181">
        <v>678571.52000000002</v>
      </c>
      <c r="P624" s="93" t="s">
        <v>20</v>
      </c>
      <c r="Q624" s="96" t="s">
        <v>331</v>
      </c>
      <c r="R624" s="141" t="s">
        <v>402</v>
      </c>
      <c r="S624" s="137">
        <v>0</v>
      </c>
    </row>
    <row r="625" spans="1:19" s="80" customFormat="1" ht="63.75" customHeight="1">
      <c r="A625" s="25">
        <v>446</v>
      </c>
      <c r="B625" s="94" t="s">
        <v>52</v>
      </c>
      <c r="C625" s="138" t="s">
        <v>26</v>
      </c>
      <c r="D625" s="94" t="s">
        <v>1814</v>
      </c>
      <c r="E625" s="163" t="s">
        <v>1815</v>
      </c>
      <c r="F625" s="163" t="s">
        <v>1815</v>
      </c>
      <c r="G625" s="163" t="s">
        <v>1816</v>
      </c>
      <c r="H625" s="163" t="s">
        <v>1816</v>
      </c>
      <c r="I625" s="93" t="s">
        <v>1817</v>
      </c>
      <c r="J625" s="93" t="s">
        <v>1817</v>
      </c>
      <c r="K625" s="138" t="s">
        <v>322</v>
      </c>
      <c r="L625" s="182" t="s">
        <v>334</v>
      </c>
      <c r="M625" s="100">
        <v>12</v>
      </c>
      <c r="N625" s="85">
        <v>173214.29</v>
      </c>
      <c r="O625" s="85">
        <v>2078571.48</v>
      </c>
      <c r="P625" s="93" t="s">
        <v>20</v>
      </c>
      <c r="Q625" s="96" t="s">
        <v>331</v>
      </c>
      <c r="R625" s="141" t="s">
        <v>402</v>
      </c>
      <c r="S625" s="137">
        <v>0</v>
      </c>
    </row>
    <row r="626" spans="1:19" s="80" customFormat="1" ht="63.75" customHeight="1">
      <c r="A626" s="25">
        <v>447</v>
      </c>
      <c r="B626" s="94" t="s">
        <v>52</v>
      </c>
      <c r="C626" s="138" t="s">
        <v>26</v>
      </c>
      <c r="D626" s="163" t="s">
        <v>1818</v>
      </c>
      <c r="E626" s="163" t="s">
        <v>1819</v>
      </c>
      <c r="F626" s="163" t="s">
        <v>1819</v>
      </c>
      <c r="G626" s="163" t="s">
        <v>1820</v>
      </c>
      <c r="H626" s="163" t="s">
        <v>1820</v>
      </c>
      <c r="I626" s="93" t="s">
        <v>1821</v>
      </c>
      <c r="J626" s="93" t="s">
        <v>1821</v>
      </c>
      <c r="K626" s="93" t="s">
        <v>320</v>
      </c>
      <c r="L626" s="162" t="s">
        <v>334</v>
      </c>
      <c r="M626" s="99">
        <v>1</v>
      </c>
      <c r="N626" s="101">
        <v>110000</v>
      </c>
      <c r="O626" s="85">
        <v>110000</v>
      </c>
      <c r="P626" s="97" t="s">
        <v>20</v>
      </c>
      <c r="Q626" s="96" t="s">
        <v>331</v>
      </c>
      <c r="R626" s="141" t="s">
        <v>402</v>
      </c>
      <c r="S626" s="137">
        <v>0</v>
      </c>
    </row>
    <row r="627" spans="1:19" s="80" customFormat="1" ht="63.75" customHeight="1">
      <c r="A627" s="25">
        <v>448</v>
      </c>
      <c r="B627" s="94" t="s">
        <v>52</v>
      </c>
      <c r="C627" s="138" t="s">
        <v>26</v>
      </c>
      <c r="D627" s="177" t="s">
        <v>1822</v>
      </c>
      <c r="E627" s="86" t="s">
        <v>1823</v>
      </c>
      <c r="F627" s="86" t="s">
        <v>1823</v>
      </c>
      <c r="G627" s="86" t="s">
        <v>1824</v>
      </c>
      <c r="H627" s="177" t="s">
        <v>1824</v>
      </c>
      <c r="I627" s="183" t="s">
        <v>1825</v>
      </c>
      <c r="J627" s="183" t="s">
        <v>1825</v>
      </c>
      <c r="K627" s="93" t="s">
        <v>320</v>
      </c>
      <c r="L627" s="162" t="s">
        <v>334</v>
      </c>
      <c r="M627" s="99">
        <v>2</v>
      </c>
      <c r="N627" s="101">
        <v>20000</v>
      </c>
      <c r="O627" s="101">
        <f>N627*M627</f>
        <v>40000</v>
      </c>
      <c r="P627" s="97" t="s">
        <v>22</v>
      </c>
      <c r="Q627" s="96" t="s">
        <v>331</v>
      </c>
      <c r="R627" s="141" t="s">
        <v>402</v>
      </c>
      <c r="S627" s="137">
        <v>0</v>
      </c>
    </row>
    <row r="628" spans="1:19" s="80" customFormat="1" ht="63.75" customHeight="1">
      <c r="A628" s="25">
        <v>449</v>
      </c>
      <c r="B628" s="93" t="s">
        <v>52</v>
      </c>
      <c r="C628" s="148" t="s">
        <v>26</v>
      </c>
      <c r="D628" s="86" t="s">
        <v>1826</v>
      </c>
      <c r="E628" s="187" t="s">
        <v>1827</v>
      </c>
      <c r="F628" s="187" t="s">
        <v>1827</v>
      </c>
      <c r="G628" s="187" t="s">
        <v>1827</v>
      </c>
      <c r="H628" s="187" t="s">
        <v>1827</v>
      </c>
      <c r="I628" s="183" t="s">
        <v>1828</v>
      </c>
      <c r="J628" s="183" t="s">
        <v>1828</v>
      </c>
      <c r="K628" s="95" t="s">
        <v>320</v>
      </c>
      <c r="L628" s="162" t="s">
        <v>334</v>
      </c>
      <c r="M628" s="99">
        <v>1</v>
      </c>
      <c r="N628" s="101">
        <v>566931</v>
      </c>
      <c r="O628" s="101">
        <f>N628*M628</f>
        <v>566931</v>
      </c>
      <c r="P628" s="95" t="s">
        <v>20</v>
      </c>
      <c r="Q628" s="96" t="s">
        <v>1112</v>
      </c>
      <c r="R628" s="186" t="s">
        <v>402</v>
      </c>
      <c r="S628" s="93">
        <v>0</v>
      </c>
    </row>
    <row r="629" spans="1:19" s="83" customFormat="1" ht="63.75" customHeight="1">
      <c r="A629" s="25">
        <v>450</v>
      </c>
      <c r="B629" s="93" t="s">
        <v>52</v>
      </c>
      <c r="C629" s="148" t="s">
        <v>26</v>
      </c>
      <c r="D629" s="86" t="s">
        <v>1826</v>
      </c>
      <c r="E629" s="187" t="s">
        <v>1827</v>
      </c>
      <c r="F629" s="187" t="s">
        <v>1827</v>
      </c>
      <c r="G629" s="187" t="s">
        <v>1827</v>
      </c>
      <c r="H629" s="187" t="s">
        <v>1827</v>
      </c>
      <c r="I629" s="188" t="s">
        <v>1491</v>
      </c>
      <c r="J629" s="188" t="s">
        <v>1491</v>
      </c>
      <c r="K629" s="95" t="s">
        <v>320</v>
      </c>
      <c r="L629" s="162" t="s">
        <v>334</v>
      </c>
      <c r="M629" s="99">
        <v>10</v>
      </c>
      <c r="N629" s="101">
        <f>O629/M629</f>
        <v>21829.3</v>
      </c>
      <c r="O629" s="101">
        <v>218293</v>
      </c>
      <c r="P629" s="95" t="s">
        <v>20</v>
      </c>
      <c r="Q629" s="96" t="s">
        <v>1112</v>
      </c>
      <c r="R629" s="186" t="s">
        <v>402</v>
      </c>
      <c r="S629" s="93">
        <v>0</v>
      </c>
    </row>
    <row r="630" spans="1:19" s="83" customFormat="1" ht="63.75" customHeight="1">
      <c r="A630" s="25">
        <v>451</v>
      </c>
      <c r="B630" s="95" t="s">
        <v>52</v>
      </c>
      <c r="C630" s="148" t="s">
        <v>26</v>
      </c>
      <c r="D630" s="86" t="s">
        <v>1826</v>
      </c>
      <c r="E630" s="187" t="s">
        <v>1827</v>
      </c>
      <c r="F630" s="187" t="s">
        <v>1827</v>
      </c>
      <c r="G630" s="187" t="s">
        <v>1827</v>
      </c>
      <c r="H630" s="187" t="s">
        <v>1827</v>
      </c>
      <c r="I630" s="189" t="s">
        <v>1829</v>
      </c>
      <c r="J630" s="189" t="s">
        <v>1829</v>
      </c>
      <c r="K630" s="95" t="s">
        <v>320</v>
      </c>
      <c r="L630" s="162" t="s">
        <v>334</v>
      </c>
      <c r="M630" s="99">
        <v>10</v>
      </c>
      <c r="N630" s="101">
        <f>O630/M630</f>
        <v>35844.9</v>
      </c>
      <c r="O630" s="101">
        <v>358449</v>
      </c>
      <c r="P630" s="95" t="s">
        <v>20</v>
      </c>
      <c r="Q630" s="176" t="s">
        <v>1112</v>
      </c>
      <c r="R630" s="186" t="s">
        <v>402</v>
      </c>
      <c r="S630" s="95">
        <v>0</v>
      </c>
    </row>
    <row r="631" spans="1:19" s="83" customFormat="1" ht="63.75" customHeight="1">
      <c r="A631" s="25">
        <v>452</v>
      </c>
      <c r="B631" s="95" t="s">
        <v>52</v>
      </c>
      <c r="C631" s="148" t="s">
        <v>26</v>
      </c>
      <c r="D631" s="184" t="s">
        <v>1446</v>
      </c>
      <c r="E631" s="151" t="s">
        <v>1447</v>
      </c>
      <c r="F631" s="151" t="s">
        <v>1447</v>
      </c>
      <c r="G631" s="151" t="s">
        <v>1448</v>
      </c>
      <c r="H631" s="151" t="s">
        <v>1448</v>
      </c>
      <c r="I631" s="185" t="s">
        <v>1830</v>
      </c>
      <c r="J631" s="185" t="s">
        <v>1830</v>
      </c>
      <c r="K631" s="95" t="s">
        <v>322</v>
      </c>
      <c r="L631" s="162" t="s">
        <v>334</v>
      </c>
      <c r="M631" s="99">
        <v>2</v>
      </c>
      <c r="N631" s="101">
        <v>3322609.82</v>
      </c>
      <c r="O631" s="101">
        <f t="shared" ref="O631" si="25">N631*M631</f>
        <v>6645219.6399999997</v>
      </c>
      <c r="P631" s="95" t="s">
        <v>20</v>
      </c>
      <c r="Q631" s="176" t="s">
        <v>1112</v>
      </c>
      <c r="R631" s="186" t="s">
        <v>402</v>
      </c>
      <c r="S631" s="95">
        <v>0</v>
      </c>
    </row>
    <row r="632" spans="1:19" s="80" customFormat="1" ht="63.75" customHeight="1">
      <c r="A632" s="25">
        <v>453</v>
      </c>
      <c r="B632" s="95" t="s">
        <v>52</v>
      </c>
      <c r="C632" s="148" t="s">
        <v>26</v>
      </c>
      <c r="D632" s="184" t="s">
        <v>1831</v>
      </c>
      <c r="E632" s="151" t="s">
        <v>1832</v>
      </c>
      <c r="F632" s="151" t="s">
        <v>1832</v>
      </c>
      <c r="G632" s="151" t="s">
        <v>1833</v>
      </c>
      <c r="H632" s="151" t="s">
        <v>1833</v>
      </c>
      <c r="I632" s="185" t="s">
        <v>1834</v>
      </c>
      <c r="J632" s="185" t="s">
        <v>1834</v>
      </c>
      <c r="K632" s="95" t="s">
        <v>322</v>
      </c>
      <c r="L632" s="157" t="s">
        <v>345</v>
      </c>
      <c r="M632" s="99">
        <v>1</v>
      </c>
      <c r="N632" s="101">
        <v>897281.25</v>
      </c>
      <c r="O632" s="101">
        <f t="shared" ref="O632" si="26">N632*M632</f>
        <v>897281.25</v>
      </c>
      <c r="P632" s="95" t="s">
        <v>20</v>
      </c>
      <c r="Q632" s="176" t="s">
        <v>1112</v>
      </c>
      <c r="R632" s="186" t="s">
        <v>402</v>
      </c>
      <c r="S632" s="95">
        <v>0</v>
      </c>
    </row>
    <row r="633" spans="1:19" s="80" customFormat="1" ht="63.75" customHeight="1">
      <c r="A633" s="25">
        <v>454</v>
      </c>
      <c r="B633" s="26" t="s">
        <v>52</v>
      </c>
      <c r="C633" s="26" t="s">
        <v>26</v>
      </c>
      <c r="D633" s="24" t="s">
        <v>1446</v>
      </c>
      <c r="E633" s="24" t="s">
        <v>1447</v>
      </c>
      <c r="F633" s="24" t="s">
        <v>1447</v>
      </c>
      <c r="G633" s="24" t="s">
        <v>1448</v>
      </c>
      <c r="H633" s="24" t="s">
        <v>1448</v>
      </c>
      <c r="I633" s="115" t="s">
        <v>1859</v>
      </c>
      <c r="J633" s="115" t="s">
        <v>1859</v>
      </c>
      <c r="K633" s="26" t="s">
        <v>320</v>
      </c>
      <c r="L633" s="24" t="s">
        <v>334</v>
      </c>
      <c r="M633" s="116">
        <v>1</v>
      </c>
      <c r="N633" s="113">
        <v>2239750</v>
      </c>
      <c r="O633" s="113">
        <v>2239750</v>
      </c>
      <c r="P633" s="26" t="s">
        <v>21</v>
      </c>
      <c r="Q633" s="29" t="s">
        <v>1112</v>
      </c>
      <c r="R633" s="79" t="s">
        <v>402</v>
      </c>
      <c r="S633" s="26">
        <v>0</v>
      </c>
    </row>
    <row r="634" spans="1:19" s="80" customFormat="1" ht="63.75" customHeight="1">
      <c r="A634" s="25">
        <v>455</v>
      </c>
      <c r="B634" s="94" t="s">
        <v>52</v>
      </c>
      <c r="C634" s="137" t="s">
        <v>26</v>
      </c>
      <c r="D634" s="94" t="s">
        <v>1475</v>
      </c>
      <c r="E634" s="94" t="s">
        <v>1476</v>
      </c>
      <c r="F634" s="94" t="s">
        <v>1476</v>
      </c>
      <c r="G634" s="94" t="s">
        <v>1477</v>
      </c>
      <c r="H634" s="94" t="s">
        <v>1477</v>
      </c>
      <c r="I634" s="93" t="s">
        <v>1860</v>
      </c>
      <c r="J634" s="93" t="s">
        <v>1860</v>
      </c>
      <c r="K634" s="93" t="s">
        <v>320</v>
      </c>
      <c r="L634" s="94" t="s">
        <v>334</v>
      </c>
      <c r="M634" s="179">
        <v>6</v>
      </c>
      <c r="N634" s="85">
        <v>142857.14000000001</v>
      </c>
      <c r="O634" s="85">
        <v>857142.84</v>
      </c>
      <c r="P634" s="192" t="s">
        <v>21</v>
      </c>
      <c r="Q634" s="96" t="s">
        <v>1112</v>
      </c>
      <c r="R634" s="79" t="s">
        <v>402</v>
      </c>
      <c r="S634" s="141" t="s">
        <v>1045</v>
      </c>
    </row>
    <row r="635" spans="1:19" s="80" customFormat="1" ht="63.75" customHeight="1">
      <c r="A635" s="25">
        <v>456</v>
      </c>
      <c r="B635" s="94" t="s">
        <v>52</v>
      </c>
      <c r="C635" s="137" t="s">
        <v>26</v>
      </c>
      <c r="D635" s="151" t="s">
        <v>1861</v>
      </c>
      <c r="E635" s="151" t="s">
        <v>1862</v>
      </c>
      <c r="F635" s="151" t="s">
        <v>1862</v>
      </c>
      <c r="G635" s="151" t="s">
        <v>1863</v>
      </c>
      <c r="H635" s="151" t="s">
        <v>1863</v>
      </c>
      <c r="I635" s="93" t="s">
        <v>1864</v>
      </c>
      <c r="J635" s="93" t="s">
        <v>1864</v>
      </c>
      <c r="K635" s="93" t="s">
        <v>320</v>
      </c>
      <c r="L635" s="94" t="s">
        <v>334</v>
      </c>
      <c r="M635" s="179">
        <v>1</v>
      </c>
      <c r="N635" s="193">
        <v>3562.5</v>
      </c>
      <c r="O635" s="168">
        <v>3562.5</v>
      </c>
      <c r="P635" s="192" t="s">
        <v>22</v>
      </c>
      <c r="Q635" s="96" t="s">
        <v>1112</v>
      </c>
      <c r="R635" s="79" t="s">
        <v>402</v>
      </c>
      <c r="S635" s="141" t="s">
        <v>1045</v>
      </c>
    </row>
    <row r="636" spans="1:19" s="80" customFormat="1" ht="63.75" customHeight="1">
      <c r="A636" s="25">
        <v>457</v>
      </c>
      <c r="B636" s="94" t="s">
        <v>52</v>
      </c>
      <c r="C636" s="137" t="s">
        <v>26</v>
      </c>
      <c r="D636" s="151" t="s">
        <v>1865</v>
      </c>
      <c r="E636" s="151" t="s">
        <v>1866</v>
      </c>
      <c r="F636" s="151" t="s">
        <v>1866</v>
      </c>
      <c r="G636" s="151" t="s">
        <v>1866</v>
      </c>
      <c r="H636" s="151" t="s">
        <v>1866</v>
      </c>
      <c r="I636" s="93" t="s">
        <v>1867</v>
      </c>
      <c r="J636" s="93" t="s">
        <v>1867</v>
      </c>
      <c r="K636" s="93" t="s">
        <v>320</v>
      </c>
      <c r="L636" s="94" t="s">
        <v>334</v>
      </c>
      <c r="M636" s="179">
        <v>1</v>
      </c>
      <c r="N636" s="85">
        <v>8026.79</v>
      </c>
      <c r="O636" s="85">
        <v>8026.79</v>
      </c>
      <c r="P636" s="192" t="s">
        <v>22</v>
      </c>
      <c r="Q636" s="96" t="s">
        <v>1112</v>
      </c>
      <c r="R636" s="79" t="s">
        <v>402</v>
      </c>
      <c r="S636" s="141" t="s">
        <v>1045</v>
      </c>
    </row>
    <row r="637" spans="1:19" s="80" customFormat="1" ht="63.75" customHeight="1">
      <c r="A637" s="25">
        <v>458</v>
      </c>
      <c r="B637" s="94" t="s">
        <v>52</v>
      </c>
      <c r="C637" s="137" t="s">
        <v>26</v>
      </c>
      <c r="D637" s="151" t="s">
        <v>1861</v>
      </c>
      <c r="E637" s="151" t="s">
        <v>1862</v>
      </c>
      <c r="F637" s="151" t="s">
        <v>1862</v>
      </c>
      <c r="G637" s="151" t="s">
        <v>1863</v>
      </c>
      <c r="H637" s="151" t="s">
        <v>1863</v>
      </c>
      <c r="I637" s="93" t="s">
        <v>1864</v>
      </c>
      <c r="J637" s="93" t="s">
        <v>1864</v>
      </c>
      <c r="K637" s="93" t="s">
        <v>320</v>
      </c>
      <c r="L637" s="94" t="s">
        <v>334</v>
      </c>
      <c r="M637" s="179">
        <v>6</v>
      </c>
      <c r="N637" s="85">
        <v>142857.14000000001</v>
      </c>
      <c r="O637" s="85">
        <v>857142.84</v>
      </c>
      <c r="P637" s="192" t="s">
        <v>22</v>
      </c>
      <c r="Q637" s="96" t="s">
        <v>1112</v>
      </c>
      <c r="R637" s="79" t="s">
        <v>402</v>
      </c>
      <c r="S637" s="141" t="s">
        <v>1045</v>
      </c>
    </row>
    <row r="638" spans="1:19" s="80" customFormat="1" ht="63.75" customHeight="1">
      <c r="A638" s="25">
        <v>459</v>
      </c>
      <c r="B638" s="94" t="s">
        <v>52</v>
      </c>
      <c r="C638" s="137" t="s">
        <v>26</v>
      </c>
      <c r="D638" s="151" t="s">
        <v>1868</v>
      </c>
      <c r="E638" s="151" t="s">
        <v>1869</v>
      </c>
      <c r="F638" s="151" t="s">
        <v>1869</v>
      </c>
      <c r="G638" s="151" t="s">
        <v>1870</v>
      </c>
      <c r="H638" s="151" t="s">
        <v>1870</v>
      </c>
      <c r="I638" s="93" t="s">
        <v>1871</v>
      </c>
      <c r="J638" s="93" t="s">
        <v>1871</v>
      </c>
      <c r="K638" s="93" t="s">
        <v>320</v>
      </c>
      <c r="L638" s="94" t="s">
        <v>334</v>
      </c>
      <c r="M638" s="179">
        <v>300</v>
      </c>
      <c r="N638" s="85">
        <v>625</v>
      </c>
      <c r="O638" s="85">
        <v>187500</v>
      </c>
      <c r="P638" s="192" t="s">
        <v>22</v>
      </c>
      <c r="Q638" s="96" t="s">
        <v>1112</v>
      </c>
      <c r="R638" s="79" t="s">
        <v>402</v>
      </c>
      <c r="S638" s="141" t="s">
        <v>1045</v>
      </c>
    </row>
    <row r="639" spans="1:19" s="80" customFormat="1" ht="63.75" customHeight="1">
      <c r="A639" s="25">
        <v>460</v>
      </c>
      <c r="B639" s="94" t="s">
        <v>52</v>
      </c>
      <c r="C639" s="138" t="s">
        <v>26</v>
      </c>
      <c r="D639" s="151" t="s">
        <v>1872</v>
      </c>
      <c r="E639" s="151" t="s">
        <v>1873</v>
      </c>
      <c r="F639" s="151" t="s">
        <v>1873</v>
      </c>
      <c r="G639" s="151" t="s">
        <v>1874</v>
      </c>
      <c r="H639" s="151" t="s">
        <v>1874</v>
      </c>
      <c r="I639" s="194" t="s">
        <v>1875</v>
      </c>
      <c r="J639" s="195" t="s">
        <v>1875</v>
      </c>
      <c r="K639" s="93" t="s">
        <v>320</v>
      </c>
      <c r="L639" s="94" t="s">
        <v>1876</v>
      </c>
      <c r="M639" s="179">
        <v>3</v>
      </c>
      <c r="N639" s="85">
        <v>30000</v>
      </c>
      <c r="O639" s="85">
        <v>90000</v>
      </c>
      <c r="P639" s="192" t="s">
        <v>22</v>
      </c>
      <c r="Q639" s="96" t="s">
        <v>1112</v>
      </c>
      <c r="R639" s="79" t="s">
        <v>402</v>
      </c>
      <c r="S639" s="141" t="s">
        <v>1045</v>
      </c>
    </row>
    <row r="640" spans="1:19" s="80" customFormat="1" ht="63.75" customHeight="1">
      <c r="A640" s="25">
        <v>461</v>
      </c>
      <c r="B640" s="94" t="s">
        <v>52</v>
      </c>
      <c r="C640" s="138" t="s">
        <v>26</v>
      </c>
      <c r="D640" s="151" t="s">
        <v>1877</v>
      </c>
      <c r="E640" s="151" t="s">
        <v>606</v>
      </c>
      <c r="F640" s="151" t="s">
        <v>606</v>
      </c>
      <c r="G640" s="151" t="s">
        <v>1878</v>
      </c>
      <c r="H640" s="151" t="s">
        <v>1878</v>
      </c>
      <c r="I640" s="157" t="s">
        <v>1879</v>
      </c>
      <c r="J640" s="157" t="s">
        <v>1879</v>
      </c>
      <c r="K640" s="93" t="s">
        <v>320</v>
      </c>
      <c r="L640" s="151" t="s">
        <v>346</v>
      </c>
      <c r="M640" s="179">
        <v>200</v>
      </c>
      <c r="N640" s="85">
        <v>580.36</v>
      </c>
      <c r="O640" s="85">
        <v>116072</v>
      </c>
      <c r="P640" s="192" t="s">
        <v>22</v>
      </c>
      <c r="Q640" s="96" t="s">
        <v>1112</v>
      </c>
      <c r="R640" s="79" t="s">
        <v>402</v>
      </c>
      <c r="S640" s="141" t="s">
        <v>1045</v>
      </c>
    </row>
    <row r="641" spans="1:19" s="80" customFormat="1" ht="63.75" customHeight="1">
      <c r="A641" s="25">
        <v>462</v>
      </c>
      <c r="B641" s="94" t="s">
        <v>52</v>
      </c>
      <c r="C641" s="137" t="s">
        <v>26</v>
      </c>
      <c r="D641" s="94" t="s">
        <v>947</v>
      </c>
      <c r="E641" s="94" t="s">
        <v>948</v>
      </c>
      <c r="F641" s="94" t="s">
        <v>948</v>
      </c>
      <c r="G641" s="94" t="s">
        <v>949</v>
      </c>
      <c r="H641" s="94" t="s">
        <v>949</v>
      </c>
      <c r="I641" s="95" t="s">
        <v>950</v>
      </c>
      <c r="J641" s="95" t="s">
        <v>950</v>
      </c>
      <c r="K641" s="93" t="s">
        <v>320</v>
      </c>
      <c r="L641" s="94" t="s">
        <v>1390</v>
      </c>
      <c r="M641" s="99">
        <v>50</v>
      </c>
      <c r="N641" s="101">
        <v>771.43</v>
      </c>
      <c r="O641" s="196">
        <v>38571.5</v>
      </c>
      <c r="P641" s="93" t="s">
        <v>22</v>
      </c>
      <c r="Q641" s="96" t="s">
        <v>331</v>
      </c>
      <c r="R641" s="141" t="s">
        <v>402</v>
      </c>
      <c r="S641" s="137">
        <v>0</v>
      </c>
    </row>
    <row r="642" spans="1:19" s="80" customFormat="1">
      <c r="A642" s="207" t="s">
        <v>330</v>
      </c>
      <c r="B642" s="208"/>
      <c r="C642" s="208"/>
      <c r="D642" s="208"/>
      <c r="E642" s="208"/>
      <c r="F642" s="208"/>
      <c r="G642" s="208"/>
      <c r="H642" s="208"/>
      <c r="I642" s="208"/>
      <c r="J642" s="208"/>
      <c r="K642" s="208"/>
      <c r="L642" s="208"/>
      <c r="M642" s="208"/>
      <c r="N642" s="209"/>
      <c r="O642" s="47">
        <f>SUM(O180:O641)</f>
        <v>907469141.80538571</v>
      </c>
      <c r="P642" s="30"/>
      <c r="Q642" s="26"/>
      <c r="R642" s="30"/>
      <c r="S642" s="25"/>
    </row>
    <row r="643" spans="1:19">
      <c r="A643" s="65"/>
      <c r="B643" s="65"/>
      <c r="C643" s="65"/>
      <c r="D643" s="65"/>
      <c r="E643" s="66"/>
      <c r="F643" s="66"/>
      <c r="G643" s="66"/>
      <c r="H643" s="66"/>
      <c r="I643" s="65"/>
      <c r="J643" s="65"/>
      <c r="K643" s="65"/>
      <c r="L643" s="66"/>
      <c r="M643" s="67"/>
      <c r="N643" s="65"/>
      <c r="O643" s="68"/>
      <c r="P643" s="69"/>
      <c r="Q643" s="69"/>
      <c r="R643" s="69"/>
      <c r="S643" s="65"/>
    </row>
    <row r="644" spans="1:19">
      <c r="A644" s="70" t="s">
        <v>342</v>
      </c>
      <c r="B644" s="71"/>
      <c r="C644" s="71"/>
      <c r="D644" s="71"/>
      <c r="E644" s="72"/>
      <c r="F644" s="72"/>
      <c r="G644" s="73"/>
      <c r="H644" s="73"/>
      <c r="I644" s="71"/>
      <c r="J644" s="71"/>
      <c r="K644" s="71"/>
      <c r="L644" s="73"/>
      <c r="M644" s="74"/>
      <c r="N644" s="73"/>
      <c r="O644" s="73"/>
      <c r="P644" s="75"/>
      <c r="Q644" s="71"/>
      <c r="R644" s="75"/>
      <c r="S644" s="76"/>
    </row>
    <row r="645" spans="1:19" ht="63.75">
      <c r="A645" s="23">
        <v>1</v>
      </c>
      <c r="B645" s="24" t="s">
        <v>52</v>
      </c>
      <c r="C645" s="25" t="s">
        <v>27</v>
      </c>
      <c r="D645" s="33" t="s">
        <v>874</v>
      </c>
      <c r="E645" s="33" t="s">
        <v>875</v>
      </c>
      <c r="F645" s="33" t="s">
        <v>875</v>
      </c>
      <c r="G645" s="33" t="s">
        <v>875</v>
      </c>
      <c r="H645" s="33" t="s">
        <v>875</v>
      </c>
      <c r="I645" s="26" t="s">
        <v>348</v>
      </c>
      <c r="J645" s="26" t="s">
        <v>348</v>
      </c>
      <c r="K645" s="26" t="s">
        <v>324</v>
      </c>
      <c r="L645" s="24" t="s">
        <v>341</v>
      </c>
      <c r="M645" s="27">
        <v>1</v>
      </c>
      <c r="N645" s="28">
        <v>10000000</v>
      </c>
      <c r="O645" s="28">
        <v>10000000</v>
      </c>
      <c r="P645" s="26" t="s">
        <v>17</v>
      </c>
      <c r="Q645" s="29" t="s">
        <v>331</v>
      </c>
      <c r="R645" s="30" t="s">
        <v>332</v>
      </c>
      <c r="S645" s="25">
        <v>0</v>
      </c>
    </row>
    <row r="646" spans="1:19" ht="63.75" customHeight="1">
      <c r="A646" s="25">
        <v>2</v>
      </c>
      <c r="B646" s="24" t="s">
        <v>52</v>
      </c>
      <c r="C646" s="41" t="s">
        <v>27</v>
      </c>
      <c r="D646" s="43" t="s">
        <v>1078</v>
      </c>
      <c r="E646" s="43" t="s">
        <v>1079</v>
      </c>
      <c r="F646" s="43" t="s">
        <v>1079</v>
      </c>
      <c r="G646" s="43" t="s">
        <v>1080</v>
      </c>
      <c r="H646" s="43" t="s">
        <v>1080</v>
      </c>
      <c r="I646" s="26" t="s">
        <v>1081</v>
      </c>
      <c r="J646" s="26" t="s">
        <v>1081</v>
      </c>
      <c r="K646" s="26" t="s">
        <v>320</v>
      </c>
      <c r="L646" s="24" t="s">
        <v>27</v>
      </c>
      <c r="M646" s="86">
        <v>1</v>
      </c>
      <c r="N646" s="85">
        <v>380482.14</v>
      </c>
      <c r="O646" s="85">
        <v>380482.14</v>
      </c>
      <c r="P646" s="26" t="s">
        <v>14</v>
      </c>
      <c r="Q646" s="29" t="s">
        <v>331</v>
      </c>
      <c r="R646" s="79" t="s">
        <v>402</v>
      </c>
      <c r="S646" s="77">
        <v>0</v>
      </c>
    </row>
    <row r="647" spans="1:19" ht="63.75" customHeight="1">
      <c r="A647" s="23">
        <v>3</v>
      </c>
      <c r="B647" s="24" t="s">
        <v>52</v>
      </c>
      <c r="C647" s="41" t="s">
        <v>27</v>
      </c>
      <c r="D647" s="33" t="s">
        <v>1405</v>
      </c>
      <c r="E647" s="33" t="s">
        <v>1406</v>
      </c>
      <c r="F647" s="33" t="s">
        <v>1406</v>
      </c>
      <c r="G647" s="33" t="s">
        <v>1407</v>
      </c>
      <c r="H647" s="33" t="s">
        <v>1407</v>
      </c>
      <c r="I647" s="26" t="s">
        <v>1408</v>
      </c>
      <c r="J647" s="26" t="s">
        <v>1408</v>
      </c>
      <c r="K647" s="26" t="s">
        <v>320</v>
      </c>
      <c r="L647" s="24" t="s">
        <v>27</v>
      </c>
      <c r="M647" s="117">
        <v>1</v>
      </c>
      <c r="N647" s="28">
        <v>187500</v>
      </c>
      <c r="O647" s="28">
        <v>187500</v>
      </c>
      <c r="P647" s="26" t="s">
        <v>16</v>
      </c>
      <c r="Q647" s="29" t="s">
        <v>331</v>
      </c>
      <c r="R647" s="79" t="s">
        <v>402</v>
      </c>
      <c r="S647" s="77">
        <v>0</v>
      </c>
    </row>
    <row r="648" spans="1:19" ht="63.75" customHeight="1">
      <c r="A648" s="23">
        <v>4</v>
      </c>
      <c r="B648" s="24" t="s">
        <v>52</v>
      </c>
      <c r="C648" s="77" t="s">
        <v>27</v>
      </c>
      <c r="D648" s="24" t="s">
        <v>1409</v>
      </c>
      <c r="E648" s="24" t="s">
        <v>1410</v>
      </c>
      <c r="F648" s="24" t="s">
        <v>1410</v>
      </c>
      <c r="G648" s="24" t="s">
        <v>1411</v>
      </c>
      <c r="H648" s="24" t="s">
        <v>1411</v>
      </c>
      <c r="I648" s="24" t="s">
        <v>1412</v>
      </c>
      <c r="J648" s="24" t="s">
        <v>1412</v>
      </c>
      <c r="K648" s="25" t="s">
        <v>324</v>
      </c>
      <c r="L648" s="24" t="s">
        <v>1413</v>
      </c>
      <c r="M648" s="27">
        <v>1</v>
      </c>
      <c r="N648" s="38">
        <v>74129250</v>
      </c>
      <c r="O648" s="38">
        <v>74129250</v>
      </c>
      <c r="P648" s="26" t="s">
        <v>17</v>
      </c>
      <c r="Q648" s="29" t="s">
        <v>343</v>
      </c>
      <c r="R648" s="79" t="s">
        <v>332</v>
      </c>
      <c r="S648" s="26">
        <v>0</v>
      </c>
    </row>
    <row r="649" spans="1:19" ht="63.75" customHeight="1">
      <c r="A649" s="25">
        <v>5</v>
      </c>
      <c r="B649" s="24" t="s">
        <v>52</v>
      </c>
      <c r="C649" s="77" t="s">
        <v>27</v>
      </c>
      <c r="D649" s="24" t="s">
        <v>1625</v>
      </c>
      <c r="E649" s="24" t="s">
        <v>1626</v>
      </c>
      <c r="F649" s="24" t="s">
        <v>1626</v>
      </c>
      <c r="G649" s="24" t="s">
        <v>1626</v>
      </c>
      <c r="H649" s="24" t="s">
        <v>1626</v>
      </c>
      <c r="I649" s="24" t="s">
        <v>1627</v>
      </c>
      <c r="J649" s="24" t="s">
        <v>1627</v>
      </c>
      <c r="K649" s="25" t="s">
        <v>320</v>
      </c>
      <c r="L649" s="24" t="s">
        <v>27</v>
      </c>
      <c r="M649" s="27">
        <v>1</v>
      </c>
      <c r="N649" s="38">
        <v>5000000</v>
      </c>
      <c r="O649" s="38">
        <v>5000000</v>
      </c>
      <c r="P649" s="79" t="s">
        <v>17</v>
      </c>
      <c r="Q649" s="29" t="s">
        <v>331</v>
      </c>
      <c r="R649" s="130" t="s">
        <v>402</v>
      </c>
      <c r="S649" s="77">
        <v>0</v>
      </c>
    </row>
    <row r="650" spans="1:19" ht="63.75" customHeight="1">
      <c r="A650" s="23">
        <v>6</v>
      </c>
      <c r="B650" s="24" t="s">
        <v>52</v>
      </c>
      <c r="C650" s="77" t="s">
        <v>27</v>
      </c>
      <c r="D650" s="24" t="s">
        <v>1625</v>
      </c>
      <c r="E650" s="24" t="s">
        <v>1626</v>
      </c>
      <c r="F650" s="24" t="s">
        <v>1626</v>
      </c>
      <c r="G650" s="24" t="s">
        <v>1626</v>
      </c>
      <c r="H650" s="24" t="s">
        <v>1626</v>
      </c>
      <c r="I650" s="24" t="s">
        <v>1628</v>
      </c>
      <c r="J650" s="24" t="s">
        <v>1628</v>
      </c>
      <c r="K650" s="25" t="s">
        <v>320</v>
      </c>
      <c r="L650" s="24" t="s">
        <v>27</v>
      </c>
      <c r="M650" s="27">
        <v>1</v>
      </c>
      <c r="N650" s="38">
        <v>3750000</v>
      </c>
      <c r="O650" s="38">
        <v>3750000</v>
      </c>
      <c r="P650" s="79" t="s">
        <v>17</v>
      </c>
      <c r="Q650" s="29" t="s">
        <v>331</v>
      </c>
      <c r="R650" s="130" t="s">
        <v>402</v>
      </c>
      <c r="S650" s="77">
        <v>0</v>
      </c>
    </row>
    <row r="651" spans="1:19" ht="63.75" customHeight="1">
      <c r="A651" s="23">
        <v>7</v>
      </c>
      <c r="B651" s="94" t="s">
        <v>52</v>
      </c>
      <c r="C651" s="137" t="s">
        <v>27</v>
      </c>
      <c r="D651" s="94" t="s">
        <v>1704</v>
      </c>
      <c r="E651" s="94" t="s">
        <v>1705</v>
      </c>
      <c r="F651" s="94" t="s">
        <v>1705</v>
      </c>
      <c r="G651" s="94" t="s">
        <v>1705</v>
      </c>
      <c r="H651" s="94" t="s">
        <v>1705</v>
      </c>
      <c r="I651" s="90" t="s">
        <v>1706</v>
      </c>
      <c r="J651" s="90" t="s">
        <v>1706</v>
      </c>
      <c r="K651" s="93" t="s">
        <v>320</v>
      </c>
      <c r="L651" s="94" t="s">
        <v>27</v>
      </c>
      <c r="M651" s="100">
        <v>1</v>
      </c>
      <c r="N651" s="101">
        <v>65732930</v>
      </c>
      <c r="O651" s="101">
        <f>M651*N651</f>
        <v>65732930</v>
      </c>
      <c r="P651" s="141" t="s">
        <v>18</v>
      </c>
      <c r="Q651" s="96" t="s">
        <v>331</v>
      </c>
      <c r="R651" s="141" t="s">
        <v>1638</v>
      </c>
      <c r="S651" s="137">
        <v>0</v>
      </c>
    </row>
    <row r="652" spans="1:19" ht="63.75" customHeight="1">
      <c r="A652" s="25">
        <v>8</v>
      </c>
      <c r="B652" s="24" t="s">
        <v>52</v>
      </c>
      <c r="C652" s="137" t="s">
        <v>27</v>
      </c>
      <c r="D652" s="94" t="s">
        <v>1707</v>
      </c>
      <c r="E652" s="94" t="s">
        <v>1708</v>
      </c>
      <c r="F652" s="94" t="s">
        <v>1708</v>
      </c>
      <c r="G652" s="94" t="s">
        <v>1709</v>
      </c>
      <c r="H652" s="94" t="s">
        <v>1709</v>
      </c>
      <c r="I652" s="90" t="s">
        <v>1710</v>
      </c>
      <c r="J652" s="90" t="s">
        <v>1710</v>
      </c>
      <c r="K652" s="93" t="s">
        <v>320</v>
      </c>
      <c r="L652" s="94" t="s">
        <v>27</v>
      </c>
      <c r="M652" s="100">
        <v>1</v>
      </c>
      <c r="N652" s="101">
        <v>9633000</v>
      </c>
      <c r="O652" s="101">
        <f>M652*N652</f>
        <v>9633000</v>
      </c>
      <c r="P652" s="141" t="s">
        <v>18</v>
      </c>
      <c r="Q652" s="96" t="s">
        <v>331</v>
      </c>
      <c r="R652" s="141" t="s">
        <v>1638</v>
      </c>
      <c r="S652" s="137">
        <v>0</v>
      </c>
    </row>
    <row r="653" spans="1:19" ht="63.75" customHeight="1">
      <c r="A653" s="23">
        <v>9</v>
      </c>
      <c r="B653" s="94" t="s">
        <v>52</v>
      </c>
      <c r="C653" s="137" t="s">
        <v>27</v>
      </c>
      <c r="D653" s="94" t="s">
        <v>1704</v>
      </c>
      <c r="E653" s="94" t="s">
        <v>1705</v>
      </c>
      <c r="F653" s="94" t="s">
        <v>1705</v>
      </c>
      <c r="G653" s="94" t="s">
        <v>1705</v>
      </c>
      <c r="H653" s="94" t="s">
        <v>1705</v>
      </c>
      <c r="I653" s="90" t="s">
        <v>1711</v>
      </c>
      <c r="J653" s="90" t="s">
        <v>1711</v>
      </c>
      <c r="K653" s="93" t="s">
        <v>320</v>
      </c>
      <c r="L653" s="94" t="s">
        <v>27</v>
      </c>
      <c r="M653" s="100">
        <v>1</v>
      </c>
      <c r="N653" s="101">
        <v>65388029.93</v>
      </c>
      <c r="O653" s="101">
        <f>M653*N653</f>
        <v>65388029.93</v>
      </c>
      <c r="P653" s="141" t="s">
        <v>18</v>
      </c>
      <c r="Q653" s="96" t="s">
        <v>331</v>
      </c>
      <c r="R653" s="141" t="s">
        <v>1712</v>
      </c>
      <c r="S653" s="137">
        <v>0</v>
      </c>
    </row>
    <row r="654" spans="1:19" ht="63.75" customHeight="1">
      <c r="A654" s="23">
        <v>10</v>
      </c>
      <c r="B654" s="24" t="s">
        <v>52</v>
      </c>
      <c r="C654" s="137" t="s">
        <v>27</v>
      </c>
      <c r="D654" s="94" t="s">
        <v>1707</v>
      </c>
      <c r="E654" s="94" t="s">
        <v>1708</v>
      </c>
      <c r="F654" s="94" t="s">
        <v>1708</v>
      </c>
      <c r="G654" s="94" t="s">
        <v>1709</v>
      </c>
      <c r="H654" s="94" t="s">
        <v>1709</v>
      </c>
      <c r="I654" s="90" t="s">
        <v>1713</v>
      </c>
      <c r="J654" s="90" t="s">
        <v>1713</v>
      </c>
      <c r="K654" s="93" t="s">
        <v>320</v>
      </c>
      <c r="L654" s="94" t="s">
        <v>27</v>
      </c>
      <c r="M654" s="100">
        <v>1</v>
      </c>
      <c r="N654" s="101">
        <v>14837000</v>
      </c>
      <c r="O654" s="101">
        <f>M654*N654</f>
        <v>14837000</v>
      </c>
      <c r="P654" s="141" t="s">
        <v>18</v>
      </c>
      <c r="Q654" s="96" t="s">
        <v>331</v>
      </c>
      <c r="R654" s="141" t="s">
        <v>1638</v>
      </c>
      <c r="S654" s="137">
        <v>0</v>
      </c>
    </row>
    <row r="655" spans="1:19" ht="63.75" customHeight="1">
      <c r="A655" s="25">
        <v>11</v>
      </c>
      <c r="B655" s="94" t="s">
        <v>52</v>
      </c>
      <c r="C655" s="172" t="s">
        <v>27</v>
      </c>
      <c r="D655" s="166" t="s">
        <v>1707</v>
      </c>
      <c r="E655" s="151" t="s">
        <v>1708</v>
      </c>
      <c r="F655" s="151" t="s">
        <v>1709</v>
      </c>
      <c r="G655" s="151" t="s">
        <v>1709</v>
      </c>
      <c r="H655" s="151" t="s">
        <v>1709</v>
      </c>
      <c r="I655" s="165" t="s">
        <v>1774</v>
      </c>
      <c r="J655" s="165" t="s">
        <v>1774</v>
      </c>
      <c r="K655" s="93" t="s">
        <v>322</v>
      </c>
      <c r="L655" s="173" t="s">
        <v>1633</v>
      </c>
      <c r="M655" s="174">
        <v>1</v>
      </c>
      <c r="N655" s="168" t="s">
        <v>1775</v>
      </c>
      <c r="O655" s="168">
        <v>8000000</v>
      </c>
      <c r="P655" s="141" t="s">
        <v>20</v>
      </c>
      <c r="Q655" s="96" t="s">
        <v>331</v>
      </c>
      <c r="R655" s="166" t="s">
        <v>1638</v>
      </c>
      <c r="S655" s="137">
        <v>0</v>
      </c>
    </row>
    <row r="656" spans="1:19" ht="63.75" customHeight="1">
      <c r="A656" s="23">
        <v>12</v>
      </c>
      <c r="B656" s="94" t="s">
        <v>52</v>
      </c>
      <c r="C656" s="172" t="s">
        <v>27</v>
      </c>
      <c r="D656" s="166" t="s">
        <v>1707</v>
      </c>
      <c r="E656" s="151" t="s">
        <v>1708</v>
      </c>
      <c r="F656" s="151" t="s">
        <v>1709</v>
      </c>
      <c r="G656" s="151" t="s">
        <v>1709</v>
      </c>
      <c r="H656" s="151" t="s">
        <v>1709</v>
      </c>
      <c r="I656" s="165" t="s">
        <v>1776</v>
      </c>
      <c r="J656" s="165" t="s">
        <v>1776</v>
      </c>
      <c r="K656" s="93" t="s">
        <v>322</v>
      </c>
      <c r="L656" s="173" t="s">
        <v>1633</v>
      </c>
      <c r="M656" s="174">
        <v>1</v>
      </c>
      <c r="N656" s="168" t="s">
        <v>1777</v>
      </c>
      <c r="O656" s="168">
        <v>2393600</v>
      </c>
      <c r="P656" s="141" t="s">
        <v>20</v>
      </c>
      <c r="Q656" s="96" t="s">
        <v>331</v>
      </c>
      <c r="R656" s="166" t="s">
        <v>1638</v>
      </c>
      <c r="S656" s="172">
        <v>0</v>
      </c>
    </row>
    <row r="657" spans="1:19" ht="63.75" customHeight="1">
      <c r="A657" s="23">
        <v>13</v>
      </c>
      <c r="B657" s="94" t="s">
        <v>52</v>
      </c>
      <c r="C657" s="137" t="s">
        <v>27</v>
      </c>
      <c r="D657" s="94" t="s">
        <v>1704</v>
      </c>
      <c r="E657" s="94" t="s">
        <v>1880</v>
      </c>
      <c r="F657" s="94" t="s">
        <v>1880</v>
      </c>
      <c r="G657" s="94" t="s">
        <v>1880</v>
      </c>
      <c r="H657" s="94" t="s">
        <v>1880</v>
      </c>
      <c r="I657" s="165" t="s">
        <v>1778</v>
      </c>
      <c r="J657" s="165" t="s">
        <v>1778</v>
      </c>
      <c r="K657" s="93" t="s">
        <v>324</v>
      </c>
      <c r="L657" s="173" t="s">
        <v>1633</v>
      </c>
      <c r="M657" s="174">
        <v>1</v>
      </c>
      <c r="N657" s="168" t="s">
        <v>1779</v>
      </c>
      <c r="O657" s="168">
        <v>60000000</v>
      </c>
      <c r="P657" s="141" t="s">
        <v>20</v>
      </c>
      <c r="Q657" s="96" t="s">
        <v>331</v>
      </c>
      <c r="R657" s="166" t="s">
        <v>1638</v>
      </c>
      <c r="S657" s="172">
        <v>0</v>
      </c>
    </row>
    <row r="658" spans="1:19" ht="63.75" customHeight="1">
      <c r="A658" s="25">
        <v>14</v>
      </c>
      <c r="B658" s="94" t="s">
        <v>52</v>
      </c>
      <c r="C658" s="137" t="s">
        <v>27</v>
      </c>
      <c r="D658" s="94" t="s">
        <v>1704</v>
      </c>
      <c r="E658" s="94" t="s">
        <v>1880</v>
      </c>
      <c r="F658" s="94" t="s">
        <v>1880</v>
      </c>
      <c r="G658" s="94" t="s">
        <v>1880</v>
      </c>
      <c r="H658" s="94" t="s">
        <v>1880</v>
      </c>
      <c r="I658" s="165" t="s">
        <v>1780</v>
      </c>
      <c r="J658" s="165" t="s">
        <v>1780</v>
      </c>
      <c r="K658" s="93" t="s">
        <v>324</v>
      </c>
      <c r="L658" s="173" t="s">
        <v>1633</v>
      </c>
      <c r="M658" s="174">
        <v>1</v>
      </c>
      <c r="N658" s="168" t="s">
        <v>1781</v>
      </c>
      <c r="O658" s="168">
        <v>80856104</v>
      </c>
      <c r="P658" s="141" t="s">
        <v>20</v>
      </c>
      <c r="Q658" s="96" t="s">
        <v>331</v>
      </c>
      <c r="R658" s="166" t="s">
        <v>1638</v>
      </c>
      <c r="S658" s="172">
        <v>0</v>
      </c>
    </row>
    <row r="659" spans="1:19" ht="63.75" customHeight="1">
      <c r="A659" s="23">
        <v>15</v>
      </c>
      <c r="B659" s="94" t="s">
        <v>52</v>
      </c>
      <c r="C659" s="137" t="s">
        <v>27</v>
      </c>
      <c r="D659" s="94" t="s">
        <v>1704</v>
      </c>
      <c r="E659" s="94" t="s">
        <v>1880</v>
      </c>
      <c r="F659" s="94" t="s">
        <v>1880</v>
      </c>
      <c r="G659" s="94" t="s">
        <v>1880</v>
      </c>
      <c r="H659" s="94" t="s">
        <v>1880</v>
      </c>
      <c r="I659" s="165" t="s">
        <v>1881</v>
      </c>
      <c r="J659" s="165" t="s">
        <v>1881</v>
      </c>
      <c r="K659" s="93" t="s">
        <v>320</v>
      </c>
      <c r="L659" s="173" t="s">
        <v>1633</v>
      </c>
      <c r="M659" s="174">
        <v>1</v>
      </c>
      <c r="N659" s="168">
        <v>23089464</v>
      </c>
      <c r="O659" s="168">
        <v>23089464</v>
      </c>
      <c r="P659" s="141" t="s">
        <v>21</v>
      </c>
      <c r="Q659" s="96" t="s">
        <v>331</v>
      </c>
      <c r="R659" s="166">
        <v>150000000</v>
      </c>
      <c r="S659" s="172">
        <v>0</v>
      </c>
    </row>
    <row r="660" spans="1:19" ht="63.75" customHeight="1">
      <c r="A660" s="23">
        <v>16</v>
      </c>
      <c r="B660" s="24" t="s">
        <v>52</v>
      </c>
      <c r="C660" s="25" t="s">
        <v>27</v>
      </c>
      <c r="D660" s="33" t="s">
        <v>874</v>
      </c>
      <c r="E660" s="33" t="s">
        <v>875</v>
      </c>
      <c r="F660" s="33" t="s">
        <v>855</v>
      </c>
      <c r="G660" s="33" t="s">
        <v>875</v>
      </c>
      <c r="H660" s="33" t="s">
        <v>875</v>
      </c>
      <c r="I660" s="26" t="s">
        <v>1843</v>
      </c>
      <c r="J660" s="26" t="s">
        <v>1843</v>
      </c>
      <c r="K660" s="26" t="s">
        <v>324</v>
      </c>
      <c r="L660" s="24" t="s">
        <v>1633</v>
      </c>
      <c r="M660" s="27">
        <v>1</v>
      </c>
      <c r="N660" s="28">
        <v>8792000</v>
      </c>
      <c r="O660" s="28">
        <v>8792000</v>
      </c>
      <c r="P660" s="26" t="s">
        <v>23</v>
      </c>
      <c r="Q660" s="29" t="s">
        <v>331</v>
      </c>
      <c r="R660" s="30" t="s">
        <v>332</v>
      </c>
      <c r="S660" s="25">
        <v>0</v>
      </c>
    </row>
    <row r="661" spans="1:19">
      <c r="A661" s="207" t="s">
        <v>330</v>
      </c>
      <c r="B661" s="208"/>
      <c r="C661" s="208"/>
      <c r="D661" s="208"/>
      <c r="E661" s="208"/>
      <c r="F661" s="208"/>
      <c r="G661" s="208"/>
      <c r="H661" s="208"/>
      <c r="I661" s="208"/>
      <c r="J661" s="208"/>
      <c r="K661" s="208"/>
      <c r="L661" s="208"/>
      <c r="M661" s="208"/>
      <c r="N661" s="209"/>
      <c r="O661" s="47">
        <f>SUM(O645:O660)</f>
        <v>432169360.06999999</v>
      </c>
      <c r="P661" s="30"/>
      <c r="Q661" s="26"/>
      <c r="R661" s="30"/>
      <c r="S661" s="25"/>
    </row>
    <row r="662" spans="1:19">
      <c r="A662" s="207" t="s">
        <v>859</v>
      </c>
      <c r="B662" s="208"/>
      <c r="C662" s="208"/>
      <c r="D662" s="208"/>
      <c r="E662" s="208"/>
      <c r="F662" s="208"/>
      <c r="G662" s="208"/>
      <c r="H662" s="208"/>
      <c r="I662" s="208"/>
      <c r="J662" s="208"/>
      <c r="K662" s="208"/>
      <c r="L662" s="208"/>
      <c r="M662" s="208"/>
      <c r="N662" s="209"/>
      <c r="O662" s="47">
        <f>O661+O642+O178</f>
        <v>1892748373.7953858</v>
      </c>
      <c r="P662" s="30"/>
      <c r="Q662" s="26"/>
      <c r="R662" s="30"/>
      <c r="S662" s="25"/>
    </row>
  </sheetData>
  <sheetProtection formatCells="0" formatColumns="0" formatRows="0" insertColumns="0" insertRows="0" insertHyperlinks="0" deleteColumns="0" deleteRows="0" sort="0" autoFilter="0" pivotTables="0"/>
  <autoFilter ref="P10:P662"/>
  <dataConsolidate/>
  <mergeCells count="29">
    <mergeCell ref="A661:N661"/>
    <mergeCell ref="A662:N662"/>
    <mergeCell ref="R8:R9"/>
    <mergeCell ref="S8:S9"/>
    <mergeCell ref="Q8:Q9"/>
    <mergeCell ref="C8:C9"/>
    <mergeCell ref="P8:P9"/>
    <mergeCell ref="N8:N9"/>
    <mergeCell ref="O8:O9"/>
    <mergeCell ref="D8:D9"/>
    <mergeCell ref="J8:J9"/>
    <mergeCell ref="K8:K9"/>
    <mergeCell ref="I8:I9"/>
    <mergeCell ref="A642:N642"/>
    <mergeCell ref="A178:N178"/>
    <mergeCell ref="A1:S1"/>
    <mergeCell ref="A8:A9"/>
    <mergeCell ref="F8:F9"/>
    <mergeCell ref="G8:G9"/>
    <mergeCell ref="L8:L9"/>
    <mergeCell ref="H8:H9"/>
    <mergeCell ref="B8:B9"/>
    <mergeCell ref="B3:B4"/>
    <mergeCell ref="E3:E4"/>
    <mergeCell ref="C3:C4"/>
    <mergeCell ref="D3:D4"/>
    <mergeCell ref="M8:M9"/>
    <mergeCell ref="E8:E9"/>
    <mergeCell ref="A3:A4"/>
  </mergeCells>
  <phoneticPr fontId="0" type="noConversion"/>
  <dataValidations xWindow="1323" yWindow="496" count="14">
    <dataValidation type="textLength" operator="equal" allowBlank="1" showInputMessage="1" showErrorMessage="1" error="Количество цифр должно быть 12" sqref="A6:B6">
      <formula1>12</formula1>
    </dataValidation>
    <dataValidation type="list" allowBlank="1" showInputMessage="1" showErrorMessage="1" sqref="P642:Q642 P661:Q661 P645:P660 P11:P641">
      <formula1>Месяц</formula1>
    </dataValidation>
    <dataValidation allowBlank="1" showInputMessage="1" showErrorMessage="1" prompt="Введите дополнительную характеристику на государственном языке" sqref="I52:J52 I73:J73 I296:J296 I653:J653 I67:J67 I88:J90 I29:J34 H22:J22 I286:J286 I86:J86 I373:J472 I100:J100 E373:H377 I55:J55 I493:J502 I117:J117 I645:J645 I135:J135 I129:J129 I131:J131 I580:J580 I651:J651 I144:J144 I111:J111 I162:J163 I633:J633 I660:J660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D77 D53:D54 D123 D68:D71 D83 D15:D23 D25:D26 D28 D56:D66 D86 D92:D96 D103 D105:D106 D108:D109 D114 D126 D133:D134 D35:D51 D142:D143 D149 D153:D157 D164:D165">
      <formula1>20</formula1>
      <formula2>25</formula2>
    </dataValidation>
    <dataValidation allowBlank="1" showInputMessage="1" showErrorMessage="1" prompt="Наименование на государственном языке заполняется автоматически в соответствии с КТРУ" sqref="E77:F77 E35:F35 E15:J15 F17 H17:J17 E16:E19 G16:G19 E22:E23 E28 G254:J254 E140:F140 E149:F149"/>
    <dataValidation allowBlank="1" showInputMessage="1" showErrorMessage="1" prompt="Наименование на русском языке заполняется автоматически в соответствии с КТРУ" sqref="G77:H77 F16 H16:J16 F18:F19 H18:J19 F22:F23 F28 G35:H35 G140:H140 G149:H149"/>
    <dataValidation type="list" allowBlank="1" showInputMessage="1" showErrorMessage="1" prompt="Выберите способ закупки" sqref="K646:L646 K645 K647:K660 K11:K177 K180:K641">
      <formula1>Способ</formula1>
    </dataValidation>
    <dataValidation type="list" allowBlank="1" showInputMessage="1" showErrorMessage="1" sqref="C657:C660 C645:C654 C11:C177 C180:C641">
      <formula1>ВидПредмета</formula1>
    </dataValidation>
    <dataValidation type="list" allowBlank="1" showInputMessage="1" showErrorMessage="1" sqref="B645:B660 B11:B177 B180:B641">
      <formula1>Тип_пункта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S185:S187 S362 S355:S356 S660:S661 S365:S610 S624:S633 S641:S642 S645:S655 S159:S183 S11:S157 S189:S353">
      <formula1>0</formula1>
      <formula2>100</formula2>
    </dataValidation>
    <dataValidation type="list" allowBlank="1" showInputMessage="1" showErrorMessage="1" sqref="R354:S354 S357:S361 S363:S364 R634:S640 S611:S623 S158 R355:R633 R641:R642 R645:R661 R11:R353">
      <formula1>КАТО</formula1>
    </dataValidation>
    <dataValidation allowBlank="1" showInputMessage="1" showErrorMessage="1" prompt="Введите дополнительную характеристику на русском языке" sqref="J77 J149"/>
    <dataValidation allowBlank="1" showInputMessage="1" showErrorMessage="1" prompt="Характеристика на государственном языке заполняется автоматически в соответствии с КТРУ" sqref="G22:G23 H23:J23 G28"/>
    <dataValidation allowBlank="1" showInputMessage="1" showErrorMessage="1" prompt="Характеристика на русском языке заполняется автоматически в соответствии с КТРУ" sqref="H28"/>
  </dataValidations>
  <pageMargins left="0.70866141732283472" right="0.59055118110236227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29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/>
  <cols>
    <col min="1" max="1" width="74.8554687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74.85546875" customWidth="1"/>
  </cols>
  <sheetData>
    <row r="1" spans="1:1">
      <c r="A1" t="s">
        <v>320</v>
      </c>
    </row>
    <row r="2" spans="1:1">
      <c r="A2" t="s">
        <v>321</v>
      </c>
    </row>
    <row r="3" spans="1:1">
      <c r="A3" t="s">
        <v>322</v>
      </c>
    </row>
    <row r="4" spans="1:1">
      <c r="A4" t="s">
        <v>324</v>
      </c>
    </row>
    <row r="5" spans="1:1">
      <c r="A5" t="s">
        <v>323</v>
      </c>
    </row>
    <row r="6" spans="1:1">
      <c r="A6" t="s">
        <v>325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270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/>
  <sheetData>
    <row r="1" spans="1:1">
      <c r="A1">
        <v>2011</v>
      </c>
    </row>
    <row r="2" spans="1:1">
      <c r="A2">
        <v>2012</v>
      </c>
    </row>
    <row r="3" spans="1:1">
      <c r="A3">
        <v>2013</v>
      </c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/>
  <cols>
    <col min="1" max="1" width="43.7109375" customWidth="1"/>
  </cols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honeticPr fontId="8" type="noConversion"/>
  <pageMargins left="0.7" right="0.7" top="0.75" bottom="0.75" header="0.3" footer="0.3"/>
  <pageSetup paperSize="9" orientation="portrait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5"/>
  <sheetViews>
    <sheetView workbookViewId="0">
      <selection activeCell="C1" sqref="C1"/>
    </sheetView>
  </sheetViews>
  <sheetFormatPr defaultRowHeight="15"/>
  <cols>
    <col min="1" max="1" width="17.140625" style="1" customWidth="1"/>
    <col min="2" max="2" width="18.5703125" style="1" customWidth="1"/>
    <col min="3" max="3" width="17.7109375" style="1" customWidth="1"/>
  </cols>
  <sheetData>
    <row r="1" spans="1:3" s="2" customFormat="1" ht="47.25">
      <c r="A1" s="3" t="s">
        <v>48</v>
      </c>
      <c r="B1" s="3" t="s">
        <v>49</v>
      </c>
      <c r="C1" s="3" t="s">
        <v>50</v>
      </c>
    </row>
    <row r="2" spans="1:3">
      <c r="A2" s="5" t="s">
        <v>57</v>
      </c>
      <c r="B2" s="5" t="s">
        <v>58</v>
      </c>
      <c r="C2" s="5" t="s">
        <v>55</v>
      </c>
    </row>
    <row r="3" spans="1:3">
      <c r="A3" s="5" t="s">
        <v>67</v>
      </c>
      <c r="B3" s="5" t="s">
        <v>59</v>
      </c>
      <c r="C3" s="5" t="s">
        <v>3</v>
      </c>
    </row>
    <row r="4" spans="1:3">
      <c r="A4" s="5" t="s">
        <v>68</v>
      </c>
      <c r="B4" s="5" t="s">
        <v>60</v>
      </c>
      <c r="C4" s="5" t="s">
        <v>0</v>
      </c>
    </row>
    <row r="5" spans="1:3">
      <c r="A5" s="5" t="s">
        <v>64</v>
      </c>
      <c r="B5" s="5" t="s">
        <v>3</v>
      </c>
      <c r="C5" s="5" t="s">
        <v>1</v>
      </c>
    </row>
    <row r="6" spans="1:3">
      <c r="A6" s="5" t="s">
        <v>70</v>
      </c>
      <c r="B6" s="5" t="s">
        <v>0</v>
      </c>
      <c r="C6" s="5" t="s">
        <v>11</v>
      </c>
    </row>
    <row r="7" spans="1:3">
      <c r="A7" s="5" t="s">
        <v>74</v>
      </c>
      <c r="B7" s="5" t="s">
        <v>1</v>
      </c>
      <c r="C7" s="5" t="s">
        <v>12</v>
      </c>
    </row>
    <row r="8" spans="1:3">
      <c r="A8" s="5" t="s">
        <v>75</v>
      </c>
      <c r="B8" s="5" t="s">
        <v>116</v>
      </c>
      <c r="C8" s="5" t="s">
        <v>13</v>
      </c>
    </row>
    <row r="9" spans="1:3">
      <c r="A9" s="5" t="s">
        <v>76</v>
      </c>
      <c r="B9" s="5" t="s">
        <v>95</v>
      </c>
      <c r="C9" s="5" t="s">
        <v>4</v>
      </c>
    </row>
    <row r="10" spans="1:3">
      <c r="A10" s="5" t="s">
        <v>81</v>
      </c>
      <c r="B10" s="5" t="s">
        <v>91</v>
      </c>
      <c r="C10" s="5" t="s">
        <v>2</v>
      </c>
    </row>
    <row r="11" spans="1:3">
      <c r="A11" s="5" t="s">
        <v>86</v>
      </c>
      <c r="B11" s="5" t="s">
        <v>110</v>
      </c>
      <c r="C11" s="5" t="s">
        <v>5</v>
      </c>
    </row>
    <row r="12" spans="1:3">
      <c r="A12" s="5" t="s">
        <v>82</v>
      </c>
      <c r="B12" s="5" t="s">
        <v>11</v>
      </c>
      <c r="C12" s="5" t="s">
        <v>6</v>
      </c>
    </row>
    <row r="13" spans="1:3">
      <c r="A13" s="5" t="s">
        <v>117</v>
      </c>
      <c r="B13" s="5" t="s">
        <v>123</v>
      </c>
      <c r="C13" s="5" t="s">
        <v>8</v>
      </c>
    </row>
    <row r="14" spans="1:3">
      <c r="A14" s="5" t="s">
        <v>215</v>
      </c>
      <c r="B14" s="5" t="s">
        <v>12</v>
      </c>
      <c r="C14" s="5" t="s">
        <v>9</v>
      </c>
    </row>
    <row r="15" spans="1:3">
      <c r="A15" s="5" t="s">
        <v>120</v>
      </c>
      <c r="B15" s="5" t="s">
        <v>96</v>
      </c>
      <c r="C15" s="5" t="s">
        <v>56</v>
      </c>
    </row>
    <row r="16" spans="1:3">
      <c r="A16" s="5" t="s">
        <v>118</v>
      </c>
      <c r="B16" s="5" t="s">
        <v>13</v>
      </c>
      <c r="C16" s="5" t="s">
        <v>57</v>
      </c>
    </row>
    <row r="17" spans="1:3">
      <c r="A17" s="5" t="s">
        <v>227</v>
      </c>
      <c r="B17" s="5" t="s">
        <v>4</v>
      </c>
      <c r="C17" s="5" t="s">
        <v>67</v>
      </c>
    </row>
    <row r="18" spans="1:3">
      <c r="A18" s="5" t="s">
        <v>138</v>
      </c>
      <c r="B18" s="5" t="s">
        <v>92</v>
      </c>
      <c r="C18" s="5" t="s">
        <v>77</v>
      </c>
    </row>
    <row r="19" spans="1:3">
      <c r="A19" s="5" t="s">
        <v>121</v>
      </c>
      <c r="B19" s="5" t="s">
        <v>2</v>
      </c>
      <c r="C19" s="5" t="s">
        <v>68</v>
      </c>
    </row>
    <row r="20" spans="1:3">
      <c r="A20" s="5" t="s">
        <v>295</v>
      </c>
      <c r="B20" s="5" t="s">
        <v>97</v>
      </c>
      <c r="C20" s="5" t="s">
        <v>63</v>
      </c>
    </row>
    <row r="21" spans="1:3">
      <c r="A21" s="5" t="s">
        <v>210</v>
      </c>
      <c r="B21" s="5" t="s">
        <v>93</v>
      </c>
      <c r="C21" s="5" t="s">
        <v>64</v>
      </c>
    </row>
    <row r="22" spans="1:3">
      <c r="A22" s="5" t="s">
        <v>94</v>
      </c>
      <c r="B22" s="5" t="s">
        <v>69</v>
      </c>
      <c r="C22" s="5" t="s">
        <v>71</v>
      </c>
    </row>
    <row r="23" spans="1:3">
      <c r="A23" s="5" t="s">
        <v>122</v>
      </c>
      <c r="B23" s="5" t="s">
        <v>61</v>
      </c>
      <c r="C23" s="5" t="s">
        <v>72</v>
      </c>
    </row>
    <row r="24" spans="1:3">
      <c r="A24" s="5" t="s">
        <v>127</v>
      </c>
      <c r="B24" s="5" t="s">
        <v>62</v>
      </c>
      <c r="C24" s="5" t="s">
        <v>65</v>
      </c>
    </row>
    <row r="25" spans="1:3">
      <c r="A25" s="5" t="s">
        <v>299</v>
      </c>
      <c r="B25" s="5" t="s">
        <v>87</v>
      </c>
      <c r="C25" s="5" t="s">
        <v>70</v>
      </c>
    </row>
    <row r="26" spans="1:3">
      <c r="A26" s="5" t="s">
        <v>119</v>
      </c>
      <c r="B26" s="5" t="s">
        <v>5</v>
      </c>
      <c r="C26" s="5" t="s">
        <v>74</v>
      </c>
    </row>
    <row r="27" spans="1:3">
      <c r="A27" s="5" t="s">
        <v>242</v>
      </c>
      <c r="B27" s="5" t="s">
        <v>6</v>
      </c>
      <c r="C27" s="5" t="s">
        <v>75</v>
      </c>
    </row>
    <row r="28" spans="1:3">
      <c r="A28" s="5" t="s">
        <v>128</v>
      </c>
      <c r="B28" s="5" t="s">
        <v>7</v>
      </c>
      <c r="C28" s="5" t="s">
        <v>78</v>
      </c>
    </row>
    <row r="29" spans="1:3">
      <c r="A29" s="5" t="s">
        <v>202</v>
      </c>
      <c r="B29" s="5" t="s">
        <v>8</v>
      </c>
      <c r="C29" s="5" t="s">
        <v>66</v>
      </c>
    </row>
    <row r="30" spans="1:3">
      <c r="A30" s="5" t="s">
        <v>190</v>
      </c>
      <c r="B30" s="5" t="s">
        <v>9</v>
      </c>
      <c r="C30" s="5" t="s">
        <v>73</v>
      </c>
    </row>
    <row r="31" spans="1:3">
      <c r="A31" s="5" t="s">
        <v>275</v>
      </c>
      <c r="B31" s="5" t="s">
        <v>139</v>
      </c>
      <c r="C31" s="5" t="s">
        <v>79</v>
      </c>
    </row>
    <row r="32" spans="1:3">
      <c r="A32" s="5" t="s">
        <v>228</v>
      </c>
      <c r="B32" s="5" t="s">
        <v>98</v>
      </c>
      <c r="C32" s="4"/>
    </row>
    <row r="33" spans="1:3">
      <c r="A33" s="5" t="s">
        <v>191</v>
      </c>
      <c r="B33" s="5" t="s">
        <v>10</v>
      </c>
      <c r="C33" s="4"/>
    </row>
    <row r="34" spans="1:3">
      <c r="A34" s="5" t="s">
        <v>231</v>
      </c>
      <c r="B34" s="5" t="s">
        <v>99</v>
      </c>
      <c r="C34" s="4"/>
    </row>
    <row r="35" spans="1:3">
      <c r="A35" s="5" t="s">
        <v>244</v>
      </c>
      <c r="B35" s="5" t="s">
        <v>176</v>
      </c>
      <c r="C35" s="4"/>
    </row>
    <row r="36" spans="1:3">
      <c r="A36" s="5" t="s">
        <v>180</v>
      </c>
      <c r="B36" s="5" t="s">
        <v>100</v>
      </c>
      <c r="C36" s="4"/>
    </row>
    <row r="37" spans="1:3">
      <c r="A37" s="5" t="s">
        <v>161</v>
      </c>
      <c r="B37" s="5" t="s">
        <v>101</v>
      </c>
      <c r="C37" s="4"/>
    </row>
    <row r="38" spans="1:3">
      <c r="A38" s="5" t="s">
        <v>216</v>
      </c>
      <c r="B38" s="5" t="s">
        <v>186</v>
      </c>
      <c r="C38" s="4"/>
    </row>
    <row r="39" spans="1:3">
      <c r="A39" s="5" t="s">
        <v>109</v>
      </c>
      <c r="B39" s="5" t="s">
        <v>187</v>
      </c>
      <c r="C39" s="4"/>
    </row>
    <row r="40" spans="1:3">
      <c r="A40" s="5" t="s">
        <v>129</v>
      </c>
      <c r="B40" s="5" t="s">
        <v>140</v>
      </c>
      <c r="C40" s="4"/>
    </row>
    <row r="41" spans="1:3">
      <c r="A41" s="5" t="s">
        <v>251</v>
      </c>
      <c r="B41" s="5" t="s">
        <v>102</v>
      </c>
    </row>
    <row r="42" spans="1:3">
      <c r="A42" s="5" t="s">
        <v>240</v>
      </c>
      <c r="B42" s="5" t="s">
        <v>188</v>
      </c>
      <c r="C42"/>
    </row>
    <row r="43" spans="1:3">
      <c r="A43" s="5" t="s">
        <v>217</v>
      </c>
      <c r="B43" s="5" t="s">
        <v>141</v>
      </c>
      <c r="C43"/>
    </row>
    <row r="44" spans="1:3">
      <c r="A44" s="5" t="s">
        <v>247</v>
      </c>
      <c r="B44" s="5" t="s">
        <v>142</v>
      </c>
      <c r="C44"/>
    </row>
    <row r="45" spans="1:3">
      <c r="A45" s="5" t="s">
        <v>252</v>
      </c>
      <c r="B45" s="5" t="s">
        <v>124</v>
      </c>
      <c r="C45"/>
    </row>
    <row r="46" spans="1:3">
      <c r="A46" s="5" t="s">
        <v>253</v>
      </c>
      <c r="B46" s="5" t="s">
        <v>125</v>
      </c>
      <c r="C46"/>
    </row>
    <row r="47" spans="1:3">
      <c r="A47" s="5" t="s">
        <v>203</v>
      </c>
      <c r="B47" s="5" t="s">
        <v>143</v>
      </c>
      <c r="C47"/>
    </row>
    <row r="48" spans="1:3">
      <c r="A48" s="5" t="s">
        <v>211</v>
      </c>
      <c r="B48" s="5" t="s">
        <v>144</v>
      </c>
      <c r="C48"/>
    </row>
    <row r="49" spans="1:3">
      <c r="A49" s="5" t="s">
        <v>162</v>
      </c>
      <c r="B49" s="5" t="s">
        <v>145</v>
      </c>
      <c r="C49"/>
    </row>
    <row r="50" spans="1:3">
      <c r="A50" s="5" t="s">
        <v>204</v>
      </c>
      <c r="B50" s="5" t="s">
        <v>146</v>
      </c>
      <c r="C50"/>
    </row>
    <row r="51" spans="1:3">
      <c r="A51" s="5" t="s">
        <v>181</v>
      </c>
      <c r="B51" s="5" t="s">
        <v>126</v>
      </c>
      <c r="C51"/>
    </row>
    <row r="52" spans="1:3">
      <c r="A52" s="5" t="s">
        <v>163</v>
      </c>
      <c r="B52" s="5" t="s">
        <v>147</v>
      </c>
      <c r="C52"/>
    </row>
    <row r="53" spans="1:3">
      <c r="A53" s="5" t="s">
        <v>262</v>
      </c>
      <c r="B53" s="5" t="s">
        <v>148</v>
      </c>
      <c r="C53"/>
    </row>
    <row r="54" spans="1:3">
      <c r="A54" s="5" t="s">
        <v>280</v>
      </c>
      <c r="B54" s="5" t="s">
        <v>149</v>
      </c>
      <c r="C54"/>
    </row>
    <row r="55" spans="1:3">
      <c r="A55" s="5" t="s">
        <v>311</v>
      </c>
      <c r="B55" s="5" t="s">
        <v>177</v>
      </c>
      <c r="C55"/>
    </row>
    <row r="56" spans="1:3">
      <c r="A56" s="5" t="s">
        <v>312</v>
      </c>
      <c r="B56" s="5" t="s">
        <v>103</v>
      </c>
      <c r="C56"/>
    </row>
    <row r="57" spans="1:3">
      <c r="A57" s="5" t="s">
        <v>229</v>
      </c>
      <c r="B57" s="5" t="s">
        <v>150</v>
      </c>
      <c r="C57"/>
    </row>
    <row r="58" spans="1:3">
      <c r="A58" s="5" t="s">
        <v>192</v>
      </c>
      <c r="B58" s="5" t="s">
        <v>151</v>
      </c>
      <c r="C58"/>
    </row>
    <row r="59" spans="1:3">
      <c r="A59" s="5" t="s">
        <v>233</v>
      </c>
      <c r="B59" s="5" t="s">
        <v>218</v>
      </c>
      <c r="C59"/>
    </row>
    <row r="60" spans="1:3">
      <c r="A60" s="5" t="s">
        <v>245</v>
      </c>
      <c r="B60" s="5" t="s">
        <v>182</v>
      </c>
      <c r="C60"/>
    </row>
    <row r="61" spans="1:3">
      <c r="A61" s="5" t="s">
        <v>183</v>
      </c>
      <c r="B61" s="5" t="s">
        <v>232</v>
      </c>
      <c r="C61"/>
    </row>
    <row r="62" spans="1:3">
      <c r="A62" s="5" t="s">
        <v>219</v>
      </c>
      <c r="B62" s="5" t="s">
        <v>104</v>
      </c>
      <c r="C62"/>
    </row>
    <row r="63" spans="1:3">
      <c r="A63" s="5" t="s">
        <v>111</v>
      </c>
      <c r="B63" s="5" t="s">
        <v>105</v>
      </c>
      <c r="C63"/>
    </row>
    <row r="64" spans="1:3">
      <c r="A64" s="5" t="s">
        <v>130</v>
      </c>
      <c r="B64" s="5" t="s">
        <v>243</v>
      </c>
      <c r="C64"/>
    </row>
    <row r="65" spans="1:3">
      <c r="A65" s="5" t="s">
        <v>254</v>
      </c>
      <c r="B65" s="5" t="s">
        <v>178</v>
      </c>
      <c r="C65"/>
    </row>
    <row r="66" spans="1:3">
      <c r="A66" s="5" t="s">
        <v>241</v>
      </c>
      <c r="B66" s="5" t="s">
        <v>179</v>
      </c>
      <c r="C66"/>
    </row>
    <row r="67" spans="1:3">
      <c r="A67" s="5" t="s">
        <v>220</v>
      </c>
      <c r="B67" s="5" t="s">
        <v>195</v>
      </c>
      <c r="C67"/>
    </row>
    <row r="68" spans="1:3">
      <c r="A68" s="5" t="s">
        <v>248</v>
      </c>
      <c r="B68" s="5" t="s">
        <v>137</v>
      </c>
      <c r="C68"/>
    </row>
    <row r="69" spans="1:3">
      <c r="A69" s="5" t="s">
        <v>255</v>
      </c>
      <c r="B69" s="5" t="s">
        <v>185</v>
      </c>
      <c r="C69"/>
    </row>
    <row r="70" spans="1:3">
      <c r="A70" s="5" t="s">
        <v>256</v>
      </c>
      <c r="B70" s="5" t="s">
        <v>106</v>
      </c>
      <c r="C70"/>
    </row>
    <row r="71" spans="1:3">
      <c r="A71" s="5" t="s">
        <v>164</v>
      </c>
      <c r="B71" s="5" t="s">
        <v>107</v>
      </c>
      <c r="C71"/>
    </row>
    <row r="72" spans="1:3">
      <c r="A72" s="5" t="s">
        <v>205</v>
      </c>
      <c r="B72" s="5" t="s">
        <v>108</v>
      </c>
      <c r="C72"/>
    </row>
    <row r="73" spans="1:3">
      <c r="A73" s="5" t="s">
        <v>212</v>
      </c>
      <c r="B73" s="5" t="s">
        <v>189</v>
      </c>
      <c r="C73"/>
    </row>
    <row r="74" spans="1:3">
      <c r="A74" s="5" t="s">
        <v>209</v>
      </c>
      <c r="B74" s="5" t="s">
        <v>196</v>
      </c>
      <c r="C74"/>
    </row>
    <row r="75" spans="1:3">
      <c r="A75" s="5" t="s">
        <v>221</v>
      </c>
      <c r="B75" s="5" t="s">
        <v>197</v>
      </c>
      <c r="C75"/>
    </row>
    <row r="76" spans="1:3">
      <c r="A76" s="5" t="s">
        <v>206</v>
      </c>
      <c r="B76" s="5" t="s">
        <v>198</v>
      </c>
      <c r="C76"/>
    </row>
    <row r="77" spans="1:3">
      <c r="A77" s="5" t="s">
        <v>246</v>
      </c>
      <c r="B77" s="5" t="s">
        <v>152</v>
      </c>
      <c r="C77"/>
    </row>
    <row r="78" spans="1:3">
      <c r="A78" s="5" t="s">
        <v>165</v>
      </c>
      <c r="B78" s="5" t="s">
        <v>199</v>
      </c>
      <c r="C78"/>
    </row>
    <row r="79" spans="1:3">
      <c r="A79" s="5" t="s">
        <v>258</v>
      </c>
      <c r="B79" s="5" t="s">
        <v>298</v>
      </c>
      <c r="C79"/>
    </row>
    <row r="80" spans="1:3">
      <c r="A80" s="5" t="s">
        <v>267</v>
      </c>
      <c r="B80" s="5" t="s">
        <v>153</v>
      </c>
      <c r="C80"/>
    </row>
    <row r="81" spans="1:3">
      <c r="A81" s="5" t="s">
        <v>263</v>
      </c>
      <c r="B81" s="5" t="s">
        <v>154</v>
      </c>
      <c r="C81"/>
    </row>
    <row r="82" spans="1:3">
      <c r="A82" s="5" t="s">
        <v>264</v>
      </c>
      <c r="B82" s="5" t="s">
        <v>155</v>
      </c>
      <c r="C82"/>
    </row>
    <row r="83" spans="1:3">
      <c r="A83" s="5" t="s">
        <v>266</v>
      </c>
      <c r="B83" s="5" t="s">
        <v>156</v>
      </c>
      <c r="C83"/>
    </row>
    <row r="84" spans="1:3">
      <c r="A84" s="5" t="s">
        <v>268</v>
      </c>
      <c r="B84" s="5" t="s">
        <v>157</v>
      </c>
      <c r="C84"/>
    </row>
    <row r="85" spans="1:3">
      <c r="A85" s="5" t="s">
        <v>279</v>
      </c>
      <c r="B85" s="5" t="s">
        <v>158</v>
      </c>
      <c r="C85"/>
    </row>
    <row r="86" spans="1:3">
      <c r="A86" s="5" t="s">
        <v>283</v>
      </c>
      <c r="B86" s="5" t="s">
        <v>159</v>
      </c>
      <c r="C86"/>
    </row>
    <row r="87" spans="1:3">
      <c r="A87" s="5" t="s">
        <v>282</v>
      </c>
      <c r="B87" s="5" t="s">
        <v>136</v>
      </c>
      <c r="C87"/>
    </row>
    <row r="88" spans="1:3">
      <c r="A88" s="5" t="s">
        <v>112</v>
      </c>
      <c r="B88" s="5" t="s">
        <v>160</v>
      </c>
      <c r="C88"/>
    </row>
    <row r="89" spans="1:3">
      <c r="A89" s="5" t="s">
        <v>236</v>
      </c>
      <c r="B89" s="5" t="s">
        <v>56</v>
      </c>
      <c r="C89"/>
    </row>
    <row r="90" spans="1:3">
      <c r="A90" s="5" t="s">
        <v>237</v>
      </c>
      <c r="B90" s="5" t="s">
        <v>57</v>
      </c>
      <c r="C90"/>
    </row>
    <row r="91" spans="1:3">
      <c r="A91" s="5" t="s">
        <v>222</v>
      </c>
      <c r="B91" s="5" t="s">
        <v>67</v>
      </c>
      <c r="C91"/>
    </row>
    <row r="92" spans="1:3">
      <c r="A92" s="5" t="s">
        <v>113</v>
      </c>
      <c r="B92" s="5" t="s">
        <v>77</v>
      </c>
      <c r="C92"/>
    </row>
    <row r="93" spans="1:3">
      <c r="A93" s="5" t="s">
        <v>131</v>
      </c>
      <c r="B93" s="5" t="s">
        <v>68</v>
      </c>
      <c r="C93"/>
    </row>
    <row r="94" spans="1:3">
      <c r="A94" s="5" t="s">
        <v>166</v>
      </c>
      <c r="B94" s="5" t="s">
        <v>63</v>
      </c>
      <c r="C94"/>
    </row>
    <row r="95" spans="1:3">
      <c r="A95" s="5" t="s">
        <v>200</v>
      </c>
      <c r="B95" s="5" t="s">
        <v>64</v>
      </c>
      <c r="C95"/>
    </row>
    <row r="96" spans="1:3">
      <c r="A96" s="5" t="s">
        <v>257</v>
      </c>
      <c r="B96" s="5" t="s">
        <v>71</v>
      </c>
      <c r="C96"/>
    </row>
    <row r="97" spans="1:3">
      <c r="A97" s="5" t="s">
        <v>201</v>
      </c>
      <c r="B97" s="5" t="s">
        <v>72</v>
      </c>
      <c r="C97"/>
    </row>
    <row r="98" spans="1:3">
      <c r="A98" s="5" t="s">
        <v>184</v>
      </c>
      <c r="B98" s="5" t="s">
        <v>65</v>
      </c>
      <c r="C98"/>
    </row>
    <row r="99" spans="1:3">
      <c r="A99" s="5" t="s">
        <v>114</v>
      </c>
      <c r="B99" s="5" t="s">
        <v>70</v>
      </c>
      <c r="C99"/>
    </row>
    <row r="100" spans="1:3">
      <c r="A100" s="5" t="s">
        <v>167</v>
      </c>
      <c r="B100" s="5" t="s">
        <v>74</v>
      </c>
      <c r="C100"/>
    </row>
    <row r="101" spans="1:3">
      <c r="A101" s="5" t="s">
        <v>115</v>
      </c>
      <c r="B101" s="5" t="s">
        <v>75</v>
      </c>
      <c r="C101"/>
    </row>
    <row r="102" spans="1:3">
      <c r="A102" s="5" t="s">
        <v>168</v>
      </c>
      <c r="B102" s="5" t="s">
        <v>78</v>
      </c>
      <c r="C102"/>
    </row>
    <row r="103" spans="1:3">
      <c r="A103" s="5" t="s">
        <v>193</v>
      </c>
      <c r="B103" s="5" t="s">
        <v>66</v>
      </c>
      <c r="C103"/>
    </row>
    <row r="104" spans="1:3">
      <c r="A104" s="5" t="s">
        <v>239</v>
      </c>
      <c r="B104" s="5" t="s">
        <v>73</v>
      </c>
      <c r="C104"/>
    </row>
    <row r="105" spans="1:3">
      <c r="A105" s="5" t="s">
        <v>250</v>
      </c>
      <c r="B105" s="5" t="s">
        <v>79</v>
      </c>
      <c r="C105"/>
    </row>
    <row r="106" spans="1:3">
      <c r="A106" s="5" t="s">
        <v>169</v>
      </c>
      <c r="B106" s="5" t="s">
        <v>80</v>
      </c>
      <c r="C106"/>
    </row>
    <row r="107" spans="1:3">
      <c r="A107" s="5" t="s">
        <v>170</v>
      </c>
      <c r="B107" s="5" t="s">
        <v>76</v>
      </c>
      <c r="C107"/>
    </row>
    <row r="108" spans="1:3">
      <c r="A108" s="5" t="s">
        <v>207</v>
      </c>
      <c r="B108" s="5" t="s">
        <v>81</v>
      </c>
      <c r="C108"/>
    </row>
    <row r="109" spans="1:3">
      <c r="A109" s="5" t="s">
        <v>214</v>
      </c>
      <c r="B109" s="5" t="s">
        <v>82</v>
      </c>
      <c r="C109"/>
    </row>
    <row r="110" spans="1:3">
      <c r="A110" s="5" t="s">
        <v>223</v>
      </c>
      <c r="B110" s="5" t="s">
        <v>83</v>
      </c>
      <c r="C110"/>
    </row>
    <row r="111" spans="1:3">
      <c r="A111" s="5" t="s">
        <v>171</v>
      </c>
      <c r="B111" s="5" t="s">
        <v>84</v>
      </c>
      <c r="C111"/>
    </row>
    <row r="112" spans="1:3">
      <c r="A112" s="5" t="s">
        <v>172</v>
      </c>
      <c r="B112" s="5" t="s">
        <v>85</v>
      </c>
      <c r="C112"/>
    </row>
    <row r="113" spans="1:3">
      <c r="A113" s="5" t="s">
        <v>173</v>
      </c>
      <c r="B113" s="5" t="s">
        <v>260</v>
      </c>
      <c r="C113"/>
    </row>
    <row r="114" spans="1:3">
      <c r="A114" s="5" t="s">
        <v>174</v>
      </c>
      <c r="B114" s="5" t="s">
        <v>261</v>
      </c>
      <c r="C114"/>
    </row>
    <row r="115" spans="1:3">
      <c r="A115" s="5" t="s">
        <v>132</v>
      </c>
      <c r="B115" s="5" t="s">
        <v>259</v>
      </c>
      <c r="C115"/>
    </row>
    <row r="116" spans="1:3">
      <c r="A116" s="5" t="s">
        <v>175</v>
      </c>
      <c r="B116" s="5" t="s">
        <v>273</v>
      </c>
      <c r="C116"/>
    </row>
    <row r="117" spans="1:3">
      <c r="A117" s="5" t="s">
        <v>249</v>
      </c>
      <c r="B117" s="5" t="s">
        <v>274</v>
      </c>
      <c r="C117"/>
    </row>
    <row r="118" spans="1:3">
      <c r="A118" s="5" t="s">
        <v>269</v>
      </c>
      <c r="B118" s="5" t="s">
        <v>306</v>
      </c>
      <c r="C118"/>
    </row>
    <row r="119" spans="1:3">
      <c r="A119" s="5" t="s">
        <v>313</v>
      </c>
      <c r="B119" s="5" t="s">
        <v>307</v>
      </c>
      <c r="C119"/>
    </row>
    <row r="120" spans="1:3">
      <c r="A120" s="5" t="s">
        <v>235</v>
      </c>
      <c r="B120" s="5" t="s">
        <v>305</v>
      </c>
      <c r="C120"/>
    </row>
    <row r="121" spans="1:3">
      <c r="A121" s="5" t="s">
        <v>224</v>
      </c>
      <c r="B121" s="5" t="s">
        <v>308</v>
      </c>
      <c r="C121"/>
    </row>
    <row r="122" spans="1:3">
      <c r="A122" s="5" t="s">
        <v>213</v>
      </c>
      <c r="B122" s="5" t="s">
        <v>297</v>
      </c>
      <c r="C122"/>
    </row>
    <row r="123" spans="1:3">
      <c r="A123" s="5" t="s">
        <v>133</v>
      </c>
      <c r="B123" s="5" t="s">
        <v>309</v>
      </c>
      <c r="C123"/>
    </row>
    <row r="124" spans="1:3">
      <c r="A124" s="5" t="s">
        <v>134</v>
      </c>
      <c r="B124" s="5" t="s">
        <v>296</v>
      </c>
      <c r="C124"/>
    </row>
    <row r="125" spans="1:3">
      <c r="A125" s="5" t="s">
        <v>135</v>
      </c>
      <c r="B125" s="5" t="s">
        <v>271</v>
      </c>
      <c r="C125"/>
    </row>
    <row r="126" spans="1:3">
      <c r="A126" s="5" t="s">
        <v>194</v>
      </c>
      <c r="B126" s="5" t="s">
        <v>117</v>
      </c>
      <c r="C126"/>
    </row>
    <row r="127" spans="1:3">
      <c r="A127" s="5" t="s">
        <v>234</v>
      </c>
      <c r="B127" s="5" t="s">
        <v>120</v>
      </c>
      <c r="C127"/>
    </row>
    <row r="128" spans="1:3">
      <c r="A128" s="5" t="s">
        <v>208</v>
      </c>
      <c r="B128" s="5" t="s">
        <v>272</v>
      </c>
      <c r="C128"/>
    </row>
    <row r="129" spans="1:3">
      <c r="A129" s="5" t="s">
        <v>88</v>
      </c>
      <c r="B129" s="5" t="s">
        <v>277</v>
      </c>
      <c r="C129"/>
    </row>
    <row r="130" spans="1:3">
      <c r="A130" s="5" t="s">
        <v>230</v>
      </c>
      <c r="B130" s="5" t="s">
        <v>278</v>
      </c>
      <c r="C130"/>
    </row>
    <row r="131" spans="1:3">
      <c r="A131" s="5" t="s">
        <v>238</v>
      </c>
      <c r="B131" s="5" t="s">
        <v>301</v>
      </c>
      <c r="C131"/>
    </row>
    <row r="132" spans="1:3">
      <c r="A132" s="5" t="s">
        <v>89</v>
      </c>
      <c r="B132" s="5" t="s">
        <v>138</v>
      </c>
      <c r="C132"/>
    </row>
    <row r="133" spans="1:3">
      <c r="A133" s="5" t="s">
        <v>90</v>
      </c>
      <c r="B133" s="5" t="s">
        <v>121</v>
      </c>
      <c r="C133"/>
    </row>
    <row r="134" spans="1:3">
      <c r="A134" s="5" t="s">
        <v>265</v>
      </c>
      <c r="B134" s="5" t="s">
        <v>295</v>
      </c>
      <c r="C134"/>
    </row>
    <row r="135" spans="1:3">
      <c r="A135" s="5" t="s">
        <v>276</v>
      </c>
      <c r="B135" s="5" t="s">
        <v>210</v>
      </c>
      <c r="C135"/>
    </row>
    <row r="136" spans="1:3">
      <c r="A136" s="5" t="s">
        <v>281</v>
      </c>
      <c r="B136" s="5" t="s">
        <v>304</v>
      </c>
      <c r="C136"/>
    </row>
    <row r="137" spans="1:3">
      <c r="A137" s="4"/>
      <c r="B137" s="5" t="s">
        <v>94</v>
      </c>
      <c r="C137"/>
    </row>
    <row r="138" spans="1:3">
      <c r="A138" s="4"/>
      <c r="B138" s="5" t="s">
        <v>302</v>
      </c>
      <c r="C138"/>
    </row>
    <row r="139" spans="1:3">
      <c r="A139"/>
      <c r="B139" s="5" t="s">
        <v>303</v>
      </c>
      <c r="C139"/>
    </row>
    <row r="140" spans="1:3">
      <c r="A140"/>
      <c r="B140" s="5" t="s">
        <v>122</v>
      </c>
      <c r="C140"/>
    </row>
    <row r="141" spans="1:3">
      <c r="A141"/>
      <c r="B141" s="5" t="s">
        <v>127</v>
      </c>
      <c r="C141"/>
    </row>
    <row r="142" spans="1:3">
      <c r="A142"/>
      <c r="B142" s="5" t="s">
        <v>299</v>
      </c>
      <c r="C142"/>
    </row>
    <row r="143" spans="1:3">
      <c r="A143"/>
      <c r="B143" s="5" t="s">
        <v>300</v>
      </c>
      <c r="C143"/>
    </row>
    <row r="144" spans="1:3">
      <c r="A144"/>
      <c r="B144" s="5" t="s">
        <v>310</v>
      </c>
      <c r="C144"/>
    </row>
    <row r="145" spans="1:3">
      <c r="A145"/>
      <c r="B145" s="5" t="s">
        <v>225</v>
      </c>
      <c r="C145"/>
    </row>
    <row r="146" spans="1:3">
      <c r="A146"/>
      <c r="B146" s="4"/>
      <c r="C146"/>
    </row>
    <row r="147" spans="1:3">
      <c r="A147"/>
      <c r="B147" s="4"/>
      <c r="C147"/>
    </row>
    <row r="148" spans="1:3">
      <c r="A148"/>
      <c r="B148" s="4"/>
      <c r="C148"/>
    </row>
    <row r="149" spans="1:3">
      <c r="A149"/>
      <c r="B149" s="4"/>
      <c r="C149"/>
    </row>
    <row r="150" spans="1:3">
      <c r="A150"/>
      <c r="B150" s="4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  <row r="171" spans="1:3">
      <c r="A171"/>
      <c r="B171"/>
      <c r="C171"/>
    </row>
    <row r="172" spans="1:3">
      <c r="A172"/>
      <c r="B172"/>
      <c r="C172"/>
    </row>
    <row r="173" spans="1:3">
      <c r="A173"/>
      <c r="B173"/>
      <c r="C173"/>
    </row>
    <row r="174" spans="1:3">
      <c r="A174"/>
      <c r="B174"/>
      <c r="C174"/>
    </row>
    <row r="175" spans="1:3">
      <c r="A175"/>
      <c r="B175"/>
      <c r="C175"/>
    </row>
    <row r="176" spans="1:3">
      <c r="A176"/>
      <c r="B176"/>
      <c r="C176"/>
    </row>
    <row r="177" spans="1:3">
      <c r="A177"/>
      <c r="B177"/>
      <c r="C177"/>
    </row>
    <row r="178" spans="1:3">
      <c r="A178"/>
      <c r="B178"/>
      <c r="C178"/>
    </row>
    <row r="179" spans="1:3">
      <c r="A179"/>
      <c r="B179"/>
      <c r="C179"/>
    </row>
    <row r="180" spans="1:3">
      <c r="A180"/>
      <c r="B180"/>
      <c r="C180"/>
    </row>
    <row r="181" spans="1:3">
      <c r="A181"/>
      <c r="B181"/>
      <c r="C181"/>
    </row>
    <row r="182" spans="1:3">
      <c r="A182"/>
      <c r="B182"/>
      <c r="C182"/>
    </row>
    <row r="183" spans="1:3">
      <c r="A183"/>
      <c r="B183"/>
      <c r="C183"/>
    </row>
    <row r="184" spans="1:3">
      <c r="A184"/>
      <c r="B184"/>
      <c r="C184"/>
    </row>
    <row r="185" spans="1:3">
      <c r="A185"/>
      <c r="B185"/>
      <c r="C185"/>
    </row>
    <row r="186" spans="1:3">
      <c r="A186"/>
      <c r="B186"/>
      <c r="C186"/>
    </row>
    <row r="187" spans="1:3">
      <c r="A187"/>
      <c r="B187"/>
      <c r="C187"/>
    </row>
    <row r="188" spans="1:3">
      <c r="A188"/>
      <c r="B188"/>
      <c r="C188"/>
    </row>
    <row r="189" spans="1:3">
      <c r="A189"/>
      <c r="B189"/>
      <c r="C189"/>
    </row>
    <row r="190" spans="1:3">
      <c r="A190"/>
      <c r="B190"/>
      <c r="C190"/>
    </row>
    <row r="191" spans="1:3">
      <c r="A191"/>
      <c r="B191"/>
      <c r="C191"/>
    </row>
    <row r="192" spans="1:3">
      <c r="A192"/>
      <c r="B192"/>
      <c r="C192"/>
    </row>
    <row r="193" spans="1:3">
      <c r="A193"/>
      <c r="B193"/>
      <c r="C193"/>
    </row>
    <row r="194" spans="1:3">
      <c r="A194"/>
      <c r="B194"/>
      <c r="C194"/>
    </row>
    <row r="195" spans="1:3">
      <c r="A195"/>
      <c r="B195"/>
      <c r="C195"/>
    </row>
    <row r="196" spans="1:3">
      <c r="A196"/>
      <c r="B196"/>
      <c r="C196"/>
    </row>
    <row r="197" spans="1:3">
      <c r="A197"/>
      <c r="B197"/>
      <c r="C197"/>
    </row>
    <row r="198" spans="1:3">
      <c r="A198"/>
      <c r="B198"/>
      <c r="C198"/>
    </row>
    <row r="199" spans="1:3">
      <c r="A199"/>
      <c r="B199"/>
      <c r="C199"/>
    </row>
    <row r="200" spans="1:3">
      <c r="A200"/>
      <c r="B200"/>
      <c r="C200"/>
    </row>
    <row r="201" spans="1:3">
      <c r="A201"/>
      <c r="B201"/>
      <c r="C201"/>
    </row>
    <row r="202" spans="1:3">
      <c r="A202"/>
      <c r="B202"/>
      <c r="C202"/>
    </row>
    <row r="203" spans="1:3">
      <c r="A203"/>
      <c r="B203"/>
      <c r="C203"/>
    </row>
    <row r="204" spans="1:3">
      <c r="A204"/>
      <c r="B204"/>
      <c r="C204"/>
    </row>
    <row r="205" spans="1:3">
      <c r="A205"/>
      <c r="B205"/>
      <c r="C205"/>
    </row>
    <row r="206" spans="1:3">
      <c r="A206"/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B5446"/>
      <c r="C5446"/>
    </row>
    <row r="5447" spans="1:3">
      <c r="B5447"/>
      <c r="C5447"/>
    </row>
    <row r="5448" spans="1:3">
      <c r="B5448"/>
      <c r="C5448"/>
    </row>
    <row r="5449" spans="1:3">
      <c r="B5449"/>
      <c r="C5449"/>
    </row>
    <row r="5450" spans="1:3">
      <c r="B5450"/>
      <c r="C5450"/>
    </row>
    <row r="5451" spans="1:3">
      <c r="B5451"/>
      <c r="C5451"/>
    </row>
    <row r="5452" spans="1:3">
      <c r="B5452"/>
      <c r="C5452"/>
    </row>
    <row r="5453" spans="1:3">
      <c r="B5453"/>
      <c r="C5453"/>
    </row>
    <row r="5454" spans="1:3">
      <c r="B5454"/>
      <c r="C5454"/>
    </row>
    <row r="5455" spans="1:3">
      <c r="B5455"/>
      <c r="C5455"/>
    </row>
    <row r="5456" spans="1:3">
      <c r="B5456"/>
      <c r="C5456"/>
    </row>
    <row r="5457" spans="2:3">
      <c r="B5457"/>
      <c r="C5457"/>
    </row>
    <row r="5458" spans="2:3">
      <c r="B5458"/>
      <c r="C5458"/>
    </row>
    <row r="5459" spans="2:3">
      <c r="B5459"/>
      <c r="C5459"/>
    </row>
    <row r="5460" spans="2:3">
      <c r="B5460"/>
      <c r="C5460"/>
    </row>
    <row r="5461" spans="2:3">
      <c r="B5461"/>
      <c r="C5461"/>
    </row>
    <row r="5462" spans="2:3">
      <c r="B5462"/>
      <c r="C5462"/>
    </row>
    <row r="5463" spans="2:3">
      <c r="B5463"/>
      <c r="C5463"/>
    </row>
    <row r="5464" spans="2:3">
      <c r="B5464"/>
      <c r="C5464"/>
    </row>
    <row r="5465" spans="2:3">
      <c r="B5465"/>
      <c r="C5465"/>
    </row>
    <row r="5466" spans="2:3">
      <c r="B5466"/>
      <c r="C5466"/>
    </row>
    <row r="5467" spans="2:3">
      <c r="B5467"/>
      <c r="C5467"/>
    </row>
    <row r="5468" spans="2:3">
      <c r="B5468"/>
      <c r="C5468"/>
    </row>
    <row r="5469" spans="2:3">
      <c r="B5469"/>
      <c r="C5469"/>
    </row>
    <row r="5470" spans="2:3">
      <c r="B5470"/>
      <c r="C5470"/>
    </row>
    <row r="5471" spans="2:3">
      <c r="B5471"/>
      <c r="C5471"/>
    </row>
    <row r="5472" spans="2:3">
      <c r="B5472"/>
      <c r="C5472"/>
    </row>
    <row r="5473" spans="2:3">
      <c r="B5473"/>
      <c r="C5473"/>
    </row>
    <row r="5474" spans="2:3">
      <c r="B5474"/>
      <c r="C5474"/>
    </row>
    <row r="5475" spans="2:3">
      <c r="B5475"/>
      <c r="C5475"/>
    </row>
    <row r="5476" spans="2:3">
      <c r="B5476"/>
      <c r="C5476"/>
    </row>
    <row r="5477" spans="2:3">
      <c r="B5477"/>
      <c r="C5477"/>
    </row>
    <row r="5478" spans="2:3">
      <c r="B5478"/>
      <c r="C5478"/>
    </row>
    <row r="5479" spans="2:3">
      <c r="B5479"/>
      <c r="C5479"/>
    </row>
    <row r="5480" spans="2:3">
      <c r="B5480"/>
      <c r="C5480"/>
    </row>
    <row r="5481" spans="2:3">
      <c r="B5481"/>
      <c r="C5481"/>
    </row>
    <row r="5482" spans="2:3">
      <c r="B5482"/>
      <c r="C5482"/>
    </row>
    <row r="5483" spans="2:3">
      <c r="B5483"/>
      <c r="C5483"/>
    </row>
    <row r="5484" spans="2:3">
      <c r="B5484"/>
      <c r="C5484"/>
    </row>
    <row r="5485" spans="2:3">
      <c r="B5485"/>
      <c r="C5485"/>
    </row>
    <row r="5486" spans="2:3">
      <c r="B5486"/>
      <c r="C5486"/>
    </row>
    <row r="5487" spans="2:3">
      <c r="B5487"/>
      <c r="C5487"/>
    </row>
    <row r="5488" spans="2:3">
      <c r="B5488"/>
      <c r="C5488"/>
    </row>
    <row r="5489" spans="2:3">
      <c r="B5489"/>
      <c r="C5489"/>
    </row>
    <row r="5490" spans="2:3">
      <c r="B5490"/>
      <c r="C5490"/>
    </row>
    <row r="5491" spans="2:3">
      <c r="B5491"/>
      <c r="C5491"/>
    </row>
    <row r="5492" spans="2:3">
      <c r="B5492"/>
      <c r="C5492"/>
    </row>
    <row r="5493" spans="2:3">
      <c r="B5493"/>
      <c r="C5493"/>
    </row>
    <row r="5494" spans="2:3">
      <c r="B5494"/>
      <c r="C5494"/>
    </row>
    <row r="5495" spans="2:3">
      <c r="B5495"/>
      <c r="C5495"/>
    </row>
    <row r="5496" spans="2:3">
      <c r="B5496"/>
      <c r="C5496"/>
    </row>
    <row r="5497" spans="2:3">
      <c r="B5497"/>
      <c r="C5497"/>
    </row>
    <row r="5498" spans="2:3">
      <c r="B5498"/>
      <c r="C5498"/>
    </row>
    <row r="5499" spans="2:3">
      <c r="B5499"/>
      <c r="C5499"/>
    </row>
    <row r="5500" spans="2:3">
      <c r="B5500"/>
      <c r="C5500"/>
    </row>
    <row r="5501" spans="2:3">
      <c r="B5501"/>
      <c r="C5501"/>
    </row>
    <row r="5502" spans="2:3">
      <c r="B5502"/>
      <c r="C5502"/>
    </row>
    <row r="5503" spans="2:3">
      <c r="B5503"/>
      <c r="C5503"/>
    </row>
    <row r="5504" spans="2:3">
      <c r="B5504"/>
      <c r="C5504"/>
    </row>
    <row r="5505" spans="2:3">
      <c r="B5505"/>
      <c r="C5505"/>
    </row>
    <row r="5506" spans="2:3">
      <c r="B5506"/>
      <c r="C5506"/>
    </row>
    <row r="5507" spans="2:3">
      <c r="B5507"/>
      <c r="C5507"/>
    </row>
    <row r="5508" spans="2:3">
      <c r="B5508"/>
      <c r="C5508"/>
    </row>
    <row r="5509" spans="2:3">
      <c r="B5509"/>
      <c r="C5509"/>
    </row>
    <row r="5510" spans="2:3">
      <c r="B5510"/>
      <c r="C5510"/>
    </row>
    <row r="5511" spans="2:3">
      <c r="B5511"/>
      <c r="C5511"/>
    </row>
    <row r="5512" spans="2:3">
      <c r="B5512"/>
      <c r="C5512"/>
    </row>
    <row r="5513" spans="2:3">
      <c r="B5513"/>
      <c r="C5513"/>
    </row>
    <row r="5514" spans="2:3">
      <c r="B5514"/>
      <c r="C5514"/>
    </row>
    <row r="5515" spans="2:3">
      <c r="B5515"/>
      <c r="C5515"/>
    </row>
    <row r="5516" spans="2:3">
      <c r="B5516"/>
      <c r="C5516"/>
    </row>
    <row r="5517" spans="2:3">
      <c r="B5517"/>
      <c r="C5517"/>
    </row>
    <row r="5518" spans="2:3">
      <c r="B5518"/>
      <c r="C5518"/>
    </row>
    <row r="5519" spans="2:3">
      <c r="B5519"/>
      <c r="C5519"/>
    </row>
    <row r="5520" spans="2:3">
      <c r="B5520"/>
      <c r="C5520"/>
    </row>
    <row r="5521" spans="2:3">
      <c r="B5521"/>
      <c r="C5521"/>
    </row>
    <row r="5522" spans="2:3">
      <c r="B5522"/>
      <c r="C5522"/>
    </row>
    <row r="5523" spans="2:3">
      <c r="B5523"/>
      <c r="C5523"/>
    </row>
    <row r="5524" spans="2:3">
      <c r="B5524"/>
      <c r="C5524"/>
    </row>
    <row r="5525" spans="2:3">
      <c r="B5525"/>
      <c r="C5525"/>
    </row>
    <row r="5526" spans="2:3">
      <c r="B5526"/>
      <c r="C5526"/>
    </row>
    <row r="5527" spans="2:3">
      <c r="B5527"/>
      <c r="C5527"/>
    </row>
    <row r="5528" spans="2:3">
      <c r="B5528"/>
      <c r="C5528"/>
    </row>
    <row r="5529" spans="2:3">
      <c r="B5529"/>
      <c r="C5529"/>
    </row>
    <row r="5530" spans="2:3">
      <c r="B5530"/>
      <c r="C5530"/>
    </row>
    <row r="5531" spans="2:3">
      <c r="B5531"/>
      <c r="C5531"/>
    </row>
    <row r="5532" spans="2:3">
      <c r="B5532"/>
      <c r="C5532"/>
    </row>
    <row r="5533" spans="2:3">
      <c r="B5533"/>
      <c r="C5533"/>
    </row>
    <row r="5534" spans="2:3">
      <c r="B5534"/>
      <c r="C5534"/>
    </row>
    <row r="5535" spans="2:3">
      <c r="B5535"/>
      <c r="C5535"/>
    </row>
    <row r="5536" spans="2:3">
      <c r="B5536"/>
      <c r="C5536"/>
    </row>
    <row r="5537" spans="2:3">
      <c r="B5537"/>
      <c r="C5537"/>
    </row>
    <row r="5538" spans="2:3">
      <c r="B5538"/>
      <c r="C5538"/>
    </row>
    <row r="5539" spans="2:3">
      <c r="B5539"/>
      <c r="C5539"/>
    </row>
    <row r="5540" spans="2:3">
      <c r="B5540"/>
      <c r="C5540"/>
    </row>
    <row r="5541" spans="2:3">
      <c r="B5541"/>
      <c r="C5541"/>
    </row>
    <row r="5542" spans="2:3">
      <c r="B5542"/>
      <c r="C5542"/>
    </row>
    <row r="5543" spans="2:3">
      <c r="B5543"/>
      <c r="C5543"/>
    </row>
    <row r="5544" spans="2:3">
      <c r="B5544"/>
      <c r="C5544"/>
    </row>
    <row r="5545" spans="2:3">
      <c r="B5545"/>
      <c r="C5545"/>
    </row>
    <row r="5546" spans="2:3">
      <c r="B5546"/>
      <c r="C5546"/>
    </row>
    <row r="5547" spans="2:3">
      <c r="B5547"/>
      <c r="C5547"/>
    </row>
    <row r="5548" spans="2:3">
      <c r="B5548"/>
      <c r="C5548"/>
    </row>
    <row r="5549" spans="2:3">
      <c r="B5549"/>
      <c r="C5549"/>
    </row>
    <row r="5550" spans="2:3">
      <c r="B5550"/>
      <c r="C5550"/>
    </row>
    <row r="5551" spans="2:3">
      <c r="B5551"/>
      <c r="C5551"/>
    </row>
    <row r="5552" spans="2:3">
      <c r="B5552"/>
      <c r="C5552"/>
    </row>
    <row r="5553" spans="2:3">
      <c r="B5553"/>
      <c r="C5553"/>
    </row>
    <row r="5554" spans="2:3">
      <c r="B5554"/>
      <c r="C5554"/>
    </row>
    <row r="5555" spans="2:3">
      <c r="B5555"/>
      <c r="C5555"/>
    </row>
    <row r="5556" spans="2:3">
      <c r="B5556"/>
      <c r="C5556"/>
    </row>
    <row r="5557" spans="2:3">
      <c r="B5557"/>
      <c r="C5557"/>
    </row>
    <row r="5558" spans="2:3">
      <c r="B5558"/>
      <c r="C5558"/>
    </row>
    <row r="5559" spans="2:3">
      <c r="B5559"/>
      <c r="C5559"/>
    </row>
    <row r="5560" spans="2:3">
      <c r="B5560"/>
      <c r="C5560"/>
    </row>
    <row r="5561" spans="2:3">
      <c r="B5561"/>
      <c r="C5561"/>
    </row>
    <row r="5562" spans="2:3">
      <c r="B5562"/>
      <c r="C5562"/>
    </row>
    <row r="5563" spans="2:3">
      <c r="B5563"/>
      <c r="C5563"/>
    </row>
    <row r="5564" spans="2:3">
      <c r="B5564"/>
      <c r="C5564"/>
    </row>
    <row r="5565" spans="2:3">
      <c r="B5565"/>
      <c r="C5565"/>
    </row>
    <row r="5566" spans="2:3">
      <c r="B5566"/>
      <c r="C5566"/>
    </row>
    <row r="5567" spans="2:3">
      <c r="B5567"/>
      <c r="C5567"/>
    </row>
    <row r="5568" spans="2:3">
      <c r="B5568"/>
      <c r="C5568"/>
    </row>
    <row r="5569" spans="2:3">
      <c r="B5569"/>
      <c r="C5569"/>
    </row>
    <row r="5570" spans="2:3">
      <c r="B5570"/>
      <c r="C5570"/>
    </row>
    <row r="5571" spans="2:3">
      <c r="B5571"/>
      <c r="C5571"/>
    </row>
    <row r="5572" spans="2:3">
      <c r="B5572"/>
      <c r="C5572"/>
    </row>
    <row r="5573" spans="2:3">
      <c r="B5573"/>
      <c r="C5573"/>
    </row>
    <row r="5574" spans="2:3">
      <c r="B5574"/>
      <c r="C5574"/>
    </row>
    <row r="5575" spans="2:3">
      <c r="B5575"/>
      <c r="C5575"/>
    </row>
    <row r="5576" spans="2:3">
      <c r="B5576"/>
      <c r="C5576"/>
    </row>
    <row r="5577" spans="2:3">
      <c r="B5577"/>
      <c r="C5577"/>
    </row>
    <row r="5578" spans="2:3">
      <c r="B5578"/>
      <c r="C5578"/>
    </row>
    <row r="5579" spans="2:3">
      <c r="B5579"/>
      <c r="C5579"/>
    </row>
    <row r="5580" spans="2:3">
      <c r="B5580"/>
      <c r="C5580"/>
    </row>
    <row r="5581" spans="2:3">
      <c r="B5581"/>
      <c r="C5581"/>
    </row>
    <row r="5582" spans="2:3">
      <c r="B5582"/>
      <c r="C5582"/>
    </row>
    <row r="5583" spans="2:3">
      <c r="B5583"/>
      <c r="C5583"/>
    </row>
    <row r="5584" spans="2:3">
      <c r="B5584"/>
      <c r="C5584"/>
    </row>
    <row r="5585" spans="2:3">
      <c r="B5585"/>
      <c r="C5585"/>
    </row>
    <row r="5586" spans="2:3">
      <c r="B5586"/>
      <c r="C5586"/>
    </row>
    <row r="5587" spans="2:3">
      <c r="B5587"/>
      <c r="C5587"/>
    </row>
    <row r="5588" spans="2:3">
      <c r="B5588"/>
      <c r="C5588"/>
    </row>
    <row r="5589" spans="2:3">
      <c r="B5589"/>
      <c r="C5589"/>
    </row>
    <row r="5590" spans="2:3">
      <c r="B5590"/>
      <c r="C5590"/>
    </row>
    <row r="5591" spans="2:3">
      <c r="B5591"/>
      <c r="C5591"/>
    </row>
    <row r="5592" spans="2:3">
      <c r="B5592"/>
      <c r="C5592"/>
    </row>
    <row r="5593" spans="2:3">
      <c r="B5593"/>
      <c r="C5593"/>
    </row>
    <row r="5594" spans="2:3">
      <c r="B5594"/>
      <c r="C5594"/>
    </row>
    <row r="5595" spans="2:3">
      <c r="B5595"/>
      <c r="C5595"/>
    </row>
    <row r="5596" spans="2:3">
      <c r="B5596"/>
      <c r="C5596"/>
    </row>
    <row r="5597" spans="2:3">
      <c r="B5597"/>
      <c r="C5597"/>
    </row>
    <row r="5598" spans="2:3">
      <c r="B5598"/>
      <c r="C5598"/>
    </row>
    <row r="5599" spans="2:3">
      <c r="B5599"/>
      <c r="C5599"/>
    </row>
    <row r="5600" spans="2:3">
      <c r="B5600"/>
      <c r="C5600"/>
    </row>
    <row r="5601" spans="2:3">
      <c r="B5601"/>
      <c r="C5601"/>
    </row>
    <row r="5602" spans="2:3">
      <c r="B5602"/>
      <c r="C5602"/>
    </row>
    <row r="5603" spans="2:3">
      <c r="B5603"/>
      <c r="C5603"/>
    </row>
    <row r="5604" spans="2:3">
      <c r="B5604"/>
      <c r="C5604"/>
    </row>
    <row r="5605" spans="2:3">
      <c r="B5605"/>
      <c r="C5605"/>
    </row>
    <row r="5606" spans="2:3">
      <c r="B5606"/>
      <c r="C5606"/>
    </row>
    <row r="5607" spans="2:3">
      <c r="B5607"/>
      <c r="C5607"/>
    </row>
    <row r="5608" spans="2:3">
      <c r="B5608"/>
      <c r="C5608"/>
    </row>
    <row r="5609" spans="2:3">
      <c r="B5609"/>
      <c r="C5609"/>
    </row>
    <row r="5610" spans="2:3">
      <c r="B5610"/>
      <c r="C5610"/>
    </row>
    <row r="5611" spans="2:3">
      <c r="B5611"/>
      <c r="C5611"/>
    </row>
    <row r="5612" spans="2:3">
      <c r="B5612"/>
      <c r="C5612"/>
    </row>
    <row r="5613" spans="2:3">
      <c r="B5613"/>
      <c r="C5613"/>
    </row>
    <row r="5614" spans="2:3">
      <c r="B5614"/>
      <c r="C5614"/>
    </row>
    <row r="5615" spans="2:3">
      <c r="B5615"/>
      <c r="C5615"/>
    </row>
    <row r="5616" spans="2:3">
      <c r="B5616"/>
      <c r="C5616"/>
    </row>
    <row r="5617" spans="2:3">
      <c r="B5617"/>
      <c r="C5617"/>
    </row>
    <row r="5618" spans="2:3">
      <c r="B5618"/>
      <c r="C5618"/>
    </row>
    <row r="5619" spans="2:3">
      <c r="B5619"/>
      <c r="C5619"/>
    </row>
    <row r="5620" spans="2:3">
      <c r="B5620"/>
      <c r="C5620"/>
    </row>
    <row r="5621" spans="2:3">
      <c r="B5621"/>
      <c r="C5621"/>
    </row>
    <row r="5622" spans="2:3">
      <c r="B5622"/>
      <c r="C5622"/>
    </row>
    <row r="5623" spans="2:3">
      <c r="B5623"/>
      <c r="C5623"/>
    </row>
    <row r="5624" spans="2:3">
      <c r="B5624"/>
      <c r="C5624"/>
    </row>
    <row r="5625" spans="2:3">
      <c r="B5625"/>
      <c r="C5625"/>
    </row>
    <row r="5626" spans="2:3">
      <c r="B5626"/>
      <c r="C5626"/>
    </row>
    <row r="5627" spans="2:3">
      <c r="B5627"/>
      <c r="C5627"/>
    </row>
    <row r="5628" spans="2:3">
      <c r="B5628"/>
      <c r="C5628"/>
    </row>
    <row r="5629" spans="2:3">
      <c r="B5629"/>
      <c r="C5629"/>
    </row>
    <row r="5630" spans="2:3">
      <c r="B5630"/>
      <c r="C5630"/>
    </row>
    <row r="5631" spans="2:3">
      <c r="B5631"/>
      <c r="C5631"/>
    </row>
    <row r="5632" spans="2:3">
      <c r="B5632"/>
      <c r="C5632"/>
    </row>
    <row r="5633" spans="2:3">
      <c r="B5633"/>
      <c r="C5633"/>
    </row>
    <row r="5634" spans="2:3">
      <c r="B5634"/>
      <c r="C5634"/>
    </row>
    <row r="5635" spans="2:3">
      <c r="B5635"/>
      <c r="C5635"/>
    </row>
    <row r="5636" spans="2:3">
      <c r="B5636"/>
      <c r="C5636"/>
    </row>
    <row r="5637" spans="2:3">
      <c r="B5637"/>
      <c r="C5637"/>
    </row>
    <row r="5638" spans="2:3">
      <c r="B5638"/>
      <c r="C5638"/>
    </row>
    <row r="5639" spans="2:3">
      <c r="B5639"/>
      <c r="C5639"/>
    </row>
    <row r="5640" spans="2:3">
      <c r="B5640"/>
      <c r="C5640"/>
    </row>
    <row r="5641" spans="2:3">
      <c r="B5641"/>
      <c r="C5641"/>
    </row>
    <row r="5642" spans="2:3">
      <c r="B5642"/>
      <c r="C5642"/>
    </row>
    <row r="5643" spans="2:3">
      <c r="B5643"/>
      <c r="C5643"/>
    </row>
    <row r="5644" spans="2:3">
      <c r="B5644"/>
      <c r="C5644"/>
    </row>
    <row r="5645" spans="2:3">
      <c r="B5645"/>
      <c r="C5645"/>
    </row>
    <row r="5646" spans="2:3">
      <c r="B5646"/>
      <c r="C5646"/>
    </row>
    <row r="5647" spans="2:3">
      <c r="B5647"/>
      <c r="C5647"/>
    </row>
    <row r="5648" spans="2:3">
      <c r="B5648"/>
      <c r="C5648"/>
    </row>
    <row r="5649" spans="2:3">
      <c r="B5649"/>
      <c r="C5649"/>
    </row>
    <row r="5650" spans="2:3">
      <c r="B5650"/>
      <c r="C5650"/>
    </row>
    <row r="5651" spans="2:3">
      <c r="B5651"/>
      <c r="C5651"/>
    </row>
    <row r="5652" spans="2:3">
      <c r="B5652"/>
      <c r="C5652"/>
    </row>
    <row r="5653" spans="2:3">
      <c r="B5653"/>
      <c r="C5653"/>
    </row>
    <row r="5654" spans="2:3">
      <c r="B5654"/>
      <c r="C5654"/>
    </row>
    <row r="5655" spans="2:3">
      <c r="B5655"/>
      <c r="C5655"/>
    </row>
    <row r="5656" spans="2:3">
      <c r="B5656"/>
      <c r="C5656"/>
    </row>
    <row r="5657" spans="2:3">
      <c r="B5657"/>
      <c r="C5657"/>
    </row>
    <row r="5658" spans="2:3">
      <c r="B5658"/>
      <c r="C5658"/>
    </row>
    <row r="5659" spans="2:3">
      <c r="B5659"/>
      <c r="C5659"/>
    </row>
    <row r="5660" spans="2:3">
      <c r="B5660"/>
      <c r="C5660"/>
    </row>
    <row r="5661" spans="2:3">
      <c r="B5661"/>
      <c r="C5661"/>
    </row>
    <row r="5662" spans="2:3">
      <c r="B5662"/>
      <c r="C5662"/>
    </row>
    <row r="5663" spans="2:3">
      <c r="B5663"/>
      <c r="C5663"/>
    </row>
    <row r="5664" spans="2:3">
      <c r="B5664"/>
      <c r="C5664"/>
    </row>
    <row r="5665" spans="2:3">
      <c r="B5665"/>
      <c r="C5665"/>
    </row>
    <row r="5666" spans="2:3">
      <c r="B5666"/>
      <c r="C5666"/>
    </row>
    <row r="5667" spans="2:3">
      <c r="B5667"/>
      <c r="C5667"/>
    </row>
    <row r="5668" spans="2:3">
      <c r="B5668"/>
      <c r="C5668"/>
    </row>
    <row r="5669" spans="2:3">
      <c r="B5669"/>
      <c r="C5669"/>
    </row>
    <row r="5670" spans="2:3">
      <c r="B5670"/>
      <c r="C5670"/>
    </row>
    <row r="5671" spans="2:3">
      <c r="B5671"/>
      <c r="C5671"/>
    </row>
    <row r="5672" spans="2:3">
      <c r="B5672"/>
      <c r="C5672"/>
    </row>
    <row r="5673" spans="2:3">
      <c r="B5673"/>
      <c r="C5673"/>
    </row>
    <row r="5674" spans="2:3">
      <c r="B5674"/>
      <c r="C5674"/>
    </row>
    <row r="5675" spans="2:3">
      <c r="B5675"/>
      <c r="C5675"/>
    </row>
    <row r="5676" spans="2:3">
      <c r="B5676"/>
      <c r="C5676"/>
    </row>
    <row r="5677" spans="2:3">
      <c r="B5677"/>
      <c r="C5677"/>
    </row>
    <row r="5678" spans="2:3">
      <c r="B5678"/>
      <c r="C5678"/>
    </row>
    <row r="5679" spans="2:3">
      <c r="B5679"/>
      <c r="C5679"/>
    </row>
    <row r="5680" spans="2:3">
      <c r="B5680"/>
      <c r="C5680"/>
    </row>
    <row r="5681" spans="2:3">
      <c r="B5681"/>
      <c r="C5681"/>
    </row>
    <row r="5682" spans="2:3">
      <c r="B5682"/>
      <c r="C5682"/>
    </row>
    <row r="5683" spans="2:3">
      <c r="B5683"/>
      <c r="C5683"/>
    </row>
    <row r="5684" spans="2:3">
      <c r="B5684"/>
      <c r="C5684"/>
    </row>
    <row r="5685" spans="2:3">
      <c r="B5685"/>
      <c r="C5685"/>
    </row>
    <row r="5686" spans="2:3">
      <c r="B5686"/>
      <c r="C5686"/>
    </row>
    <row r="5687" spans="2:3">
      <c r="B5687"/>
      <c r="C5687"/>
    </row>
    <row r="5688" spans="2:3">
      <c r="B5688"/>
      <c r="C5688"/>
    </row>
    <row r="5689" spans="2:3">
      <c r="B5689"/>
      <c r="C5689"/>
    </row>
    <row r="5690" spans="2:3">
      <c r="B5690"/>
      <c r="C5690"/>
    </row>
    <row r="5691" spans="2:3">
      <c r="B5691"/>
      <c r="C5691"/>
    </row>
    <row r="5692" spans="2:3">
      <c r="B5692"/>
      <c r="C5692"/>
    </row>
    <row r="5693" spans="2:3">
      <c r="B5693"/>
      <c r="C5693"/>
    </row>
    <row r="5694" spans="2:3">
      <c r="B5694"/>
      <c r="C5694"/>
    </row>
    <row r="5695" spans="2:3">
      <c r="B5695"/>
      <c r="C5695"/>
    </row>
    <row r="5696" spans="2:3">
      <c r="B5696"/>
      <c r="C5696"/>
    </row>
    <row r="5697" spans="2:3">
      <c r="B5697"/>
      <c r="C5697"/>
    </row>
    <row r="5698" spans="2:3">
      <c r="B5698"/>
      <c r="C5698"/>
    </row>
    <row r="5699" spans="2:3">
      <c r="B5699"/>
      <c r="C5699"/>
    </row>
    <row r="5700" spans="2:3">
      <c r="B5700"/>
      <c r="C5700"/>
    </row>
    <row r="5701" spans="2:3">
      <c r="B5701"/>
      <c r="C5701"/>
    </row>
    <row r="5702" spans="2:3">
      <c r="B5702"/>
      <c r="C5702"/>
    </row>
    <row r="5703" spans="2:3">
      <c r="B5703"/>
      <c r="C5703"/>
    </row>
    <row r="5704" spans="2:3">
      <c r="B5704"/>
      <c r="C5704"/>
    </row>
    <row r="5705" spans="2:3">
      <c r="B5705"/>
      <c r="C5705"/>
    </row>
    <row r="5706" spans="2:3">
      <c r="B5706"/>
      <c r="C5706"/>
    </row>
    <row r="5707" spans="2:3">
      <c r="B5707"/>
      <c r="C5707"/>
    </row>
    <row r="5708" spans="2:3">
      <c r="B5708"/>
      <c r="C5708"/>
    </row>
    <row r="5709" spans="2:3">
      <c r="B5709"/>
      <c r="C5709"/>
    </row>
    <row r="5710" spans="2:3">
      <c r="B5710"/>
      <c r="C5710"/>
    </row>
    <row r="5711" spans="2:3">
      <c r="B5711"/>
      <c r="C5711"/>
    </row>
    <row r="5712" spans="2:3">
      <c r="B5712"/>
      <c r="C5712"/>
    </row>
    <row r="5713" spans="2:3">
      <c r="B5713"/>
      <c r="C5713"/>
    </row>
    <row r="5714" spans="2:3">
      <c r="B5714"/>
      <c r="C5714"/>
    </row>
    <row r="5715" spans="2:3">
      <c r="B5715"/>
      <c r="C5715"/>
    </row>
    <row r="5716" spans="2:3">
      <c r="B5716"/>
      <c r="C5716"/>
    </row>
    <row r="5717" spans="2:3">
      <c r="B5717"/>
      <c r="C5717"/>
    </row>
    <row r="5718" spans="2:3">
      <c r="B5718"/>
      <c r="C5718"/>
    </row>
    <row r="5719" spans="2:3">
      <c r="B5719"/>
      <c r="C5719"/>
    </row>
    <row r="5720" spans="2:3">
      <c r="B5720"/>
      <c r="C5720"/>
    </row>
    <row r="5721" spans="2:3">
      <c r="B5721"/>
      <c r="C5721"/>
    </row>
    <row r="5722" spans="2:3">
      <c r="B5722"/>
      <c r="C5722"/>
    </row>
    <row r="5723" spans="2:3">
      <c r="B5723"/>
      <c r="C5723"/>
    </row>
    <row r="5724" spans="2:3">
      <c r="B5724"/>
      <c r="C5724"/>
    </row>
    <row r="5725" spans="2:3">
      <c r="B5725"/>
      <c r="C5725"/>
    </row>
    <row r="5726" spans="2:3">
      <c r="B5726"/>
      <c r="C5726"/>
    </row>
    <row r="5727" spans="2:3">
      <c r="B5727"/>
      <c r="C5727"/>
    </row>
    <row r="5728" spans="2:3">
      <c r="B5728"/>
      <c r="C5728"/>
    </row>
    <row r="5729" spans="2:3">
      <c r="B5729"/>
      <c r="C5729"/>
    </row>
    <row r="5730" spans="2:3">
      <c r="B5730"/>
      <c r="C5730"/>
    </row>
    <row r="5731" spans="2:3">
      <c r="B5731"/>
      <c r="C5731"/>
    </row>
    <row r="5732" spans="2:3">
      <c r="B5732"/>
      <c r="C5732"/>
    </row>
    <row r="5733" spans="2:3">
      <c r="B5733"/>
      <c r="C5733"/>
    </row>
    <row r="5734" spans="2:3">
      <c r="B5734"/>
      <c r="C5734"/>
    </row>
    <row r="5735" spans="2:3">
      <c r="B5735"/>
      <c r="C5735"/>
    </row>
    <row r="5736" spans="2:3">
      <c r="B5736"/>
      <c r="C5736"/>
    </row>
    <row r="5737" spans="2:3">
      <c r="B5737"/>
      <c r="C5737"/>
    </row>
    <row r="5738" spans="2:3">
      <c r="B5738"/>
      <c r="C5738"/>
    </row>
    <row r="5739" spans="2:3">
      <c r="B5739"/>
      <c r="C5739"/>
    </row>
    <row r="5740" spans="2:3">
      <c r="B5740"/>
      <c r="C5740"/>
    </row>
    <row r="5741" spans="2:3">
      <c r="B5741"/>
      <c r="C5741"/>
    </row>
    <row r="5742" spans="2:3">
      <c r="B5742"/>
      <c r="C5742"/>
    </row>
    <row r="5743" spans="2:3">
      <c r="B5743"/>
      <c r="C5743"/>
    </row>
    <row r="5744" spans="2:3">
      <c r="B5744"/>
      <c r="C5744"/>
    </row>
    <row r="5745" spans="2:3">
      <c r="B5745"/>
      <c r="C5745"/>
    </row>
    <row r="5746" spans="2:3">
      <c r="B5746"/>
      <c r="C5746"/>
    </row>
    <row r="5747" spans="2:3">
      <c r="B5747"/>
      <c r="C5747"/>
    </row>
    <row r="5748" spans="2:3">
      <c r="B5748"/>
      <c r="C5748"/>
    </row>
    <row r="5749" spans="2:3">
      <c r="B5749"/>
      <c r="C5749"/>
    </row>
    <row r="5750" spans="2:3">
      <c r="B5750"/>
      <c r="C5750"/>
    </row>
    <row r="5751" spans="2:3">
      <c r="B5751"/>
      <c r="C5751"/>
    </row>
    <row r="5752" spans="2:3">
      <c r="B5752"/>
      <c r="C5752"/>
    </row>
    <row r="5753" spans="2:3">
      <c r="B5753"/>
      <c r="C5753"/>
    </row>
    <row r="5754" spans="2:3">
      <c r="B5754"/>
      <c r="C5754"/>
    </row>
    <row r="5755" spans="2:3">
      <c r="B5755"/>
      <c r="C5755"/>
    </row>
    <row r="5756" spans="2:3">
      <c r="B5756"/>
      <c r="C5756"/>
    </row>
    <row r="5757" spans="2:3">
      <c r="B5757"/>
      <c r="C5757"/>
    </row>
    <row r="5758" spans="2:3">
      <c r="B5758"/>
      <c r="C5758"/>
    </row>
    <row r="5759" spans="2:3">
      <c r="B5759"/>
      <c r="C5759"/>
    </row>
    <row r="5760" spans="2:3">
      <c r="B5760"/>
      <c r="C5760"/>
    </row>
    <row r="5761" spans="2:3">
      <c r="B5761"/>
      <c r="C5761"/>
    </row>
    <row r="5762" spans="2:3">
      <c r="B5762"/>
      <c r="C5762"/>
    </row>
    <row r="5763" spans="2:3">
      <c r="B5763"/>
      <c r="C5763"/>
    </row>
    <row r="5764" spans="2:3">
      <c r="B5764"/>
      <c r="C5764"/>
    </row>
    <row r="5765" spans="2:3">
      <c r="B5765"/>
      <c r="C5765"/>
    </row>
    <row r="5766" spans="2:3">
      <c r="B5766"/>
      <c r="C5766"/>
    </row>
    <row r="5767" spans="2:3">
      <c r="B5767"/>
      <c r="C5767"/>
    </row>
    <row r="5768" spans="2:3">
      <c r="B5768"/>
      <c r="C5768"/>
    </row>
    <row r="5769" spans="2:3">
      <c r="B5769"/>
      <c r="C5769"/>
    </row>
    <row r="5770" spans="2:3">
      <c r="B5770"/>
      <c r="C5770"/>
    </row>
    <row r="5771" spans="2:3">
      <c r="B5771"/>
      <c r="C5771"/>
    </row>
    <row r="5772" spans="2:3">
      <c r="B5772"/>
      <c r="C5772"/>
    </row>
    <row r="5773" spans="2:3">
      <c r="B5773"/>
      <c r="C5773"/>
    </row>
    <row r="5774" spans="2:3">
      <c r="B5774"/>
      <c r="C5774"/>
    </row>
    <row r="5775" spans="2:3">
      <c r="B5775"/>
      <c r="C5775"/>
    </row>
    <row r="5776" spans="2:3">
      <c r="B5776"/>
      <c r="C5776"/>
    </row>
    <row r="5777" spans="2:3">
      <c r="B5777"/>
      <c r="C5777"/>
    </row>
    <row r="5778" spans="2:3">
      <c r="B5778"/>
      <c r="C5778"/>
    </row>
    <row r="5779" spans="2:3">
      <c r="B5779"/>
      <c r="C5779"/>
    </row>
    <row r="5780" spans="2:3">
      <c r="B5780"/>
      <c r="C5780"/>
    </row>
    <row r="5781" spans="2:3">
      <c r="B5781"/>
      <c r="C5781"/>
    </row>
    <row r="5782" spans="2:3">
      <c r="B5782"/>
      <c r="C5782"/>
    </row>
    <row r="5783" spans="2:3">
      <c r="B5783"/>
      <c r="C5783"/>
    </row>
    <row r="5784" spans="2:3">
      <c r="B5784"/>
      <c r="C5784"/>
    </row>
    <row r="5785" spans="2:3">
      <c r="B5785"/>
      <c r="C5785"/>
    </row>
    <row r="5786" spans="2:3">
      <c r="B5786"/>
      <c r="C5786"/>
    </row>
    <row r="5787" spans="2:3">
      <c r="B5787"/>
      <c r="C5787"/>
    </row>
    <row r="5788" spans="2:3">
      <c r="B5788"/>
      <c r="C5788"/>
    </row>
    <row r="5789" spans="2:3">
      <c r="B5789"/>
      <c r="C5789"/>
    </row>
    <row r="5790" spans="2:3">
      <c r="B5790"/>
      <c r="C5790"/>
    </row>
    <row r="5791" spans="2:3">
      <c r="B5791"/>
      <c r="C5791"/>
    </row>
    <row r="5792" spans="2:3">
      <c r="B5792"/>
      <c r="C5792"/>
    </row>
    <row r="5793" spans="2:3">
      <c r="B5793"/>
      <c r="C5793"/>
    </row>
    <row r="5794" spans="2:3">
      <c r="B5794"/>
      <c r="C5794"/>
    </row>
    <row r="5795" spans="2:3">
      <c r="B5795"/>
      <c r="C5795"/>
    </row>
    <row r="5796" spans="2:3">
      <c r="B5796"/>
      <c r="C5796"/>
    </row>
    <row r="5797" spans="2:3">
      <c r="B5797"/>
      <c r="C5797"/>
    </row>
    <row r="5798" spans="2:3">
      <c r="B5798"/>
      <c r="C5798"/>
    </row>
    <row r="5799" spans="2:3">
      <c r="B5799"/>
      <c r="C5799"/>
    </row>
    <row r="5800" spans="2:3">
      <c r="B5800"/>
      <c r="C5800"/>
    </row>
    <row r="5801" spans="2:3">
      <c r="B5801"/>
      <c r="C5801"/>
    </row>
    <row r="5802" spans="2:3">
      <c r="B5802"/>
      <c r="C5802"/>
    </row>
    <row r="5803" spans="2:3">
      <c r="B5803"/>
      <c r="C5803"/>
    </row>
    <row r="5804" spans="2:3">
      <c r="B5804"/>
      <c r="C5804"/>
    </row>
    <row r="5805" spans="2:3">
      <c r="B5805"/>
      <c r="C5805"/>
    </row>
    <row r="5806" spans="2:3">
      <c r="B5806"/>
      <c r="C5806"/>
    </row>
    <row r="5807" spans="2:3">
      <c r="B5807"/>
      <c r="C5807"/>
    </row>
    <row r="5808" spans="2:3">
      <c r="B5808"/>
      <c r="C5808"/>
    </row>
    <row r="5809" spans="2:3">
      <c r="B5809"/>
      <c r="C5809"/>
    </row>
    <row r="5810" spans="2:3">
      <c r="B5810"/>
      <c r="C5810"/>
    </row>
    <row r="5811" spans="2:3">
      <c r="B5811"/>
      <c r="C5811"/>
    </row>
    <row r="5812" spans="2:3">
      <c r="B5812"/>
      <c r="C5812"/>
    </row>
    <row r="5813" spans="2:3">
      <c r="B5813"/>
      <c r="C5813"/>
    </row>
    <row r="5814" spans="2:3">
      <c r="B5814"/>
      <c r="C5814"/>
    </row>
    <row r="5815" spans="2:3">
      <c r="B5815"/>
      <c r="C5815"/>
    </row>
    <row r="5816" spans="2:3">
      <c r="B5816"/>
      <c r="C5816"/>
    </row>
    <row r="5817" spans="2:3">
      <c r="B5817"/>
      <c r="C5817"/>
    </row>
    <row r="5818" spans="2:3">
      <c r="B5818"/>
      <c r="C5818"/>
    </row>
    <row r="5819" spans="2:3">
      <c r="B5819"/>
      <c r="C5819"/>
    </row>
    <row r="5820" spans="2:3">
      <c r="B5820"/>
      <c r="C5820"/>
    </row>
    <row r="5821" spans="2:3">
      <c r="B5821"/>
      <c r="C5821"/>
    </row>
    <row r="5822" spans="2:3">
      <c r="B5822"/>
      <c r="C5822"/>
    </row>
    <row r="5823" spans="2:3">
      <c r="B5823"/>
      <c r="C5823"/>
    </row>
    <row r="5824" spans="2:3">
      <c r="B5824"/>
      <c r="C5824"/>
    </row>
    <row r="5825" spans="2:3">
      <c r="B5825"/>
      <c r="C5825"/>
    </row>
    <row r="5826" spans="2:3">
      <c r="B5826"/>
      <c r="C5826"/>
    </row>
    <row r="5827" spans="2:3">
      <c r="B5827"/>
      <c r="C5827"/>
    </row>
    <row r="5828" spans="2:3">
      <c r="B5828"/>
      <c r="C5828"/>
    </row>
    <row r="5829" spans="2:3">
      <c r="B5829"/>
      <c r="C5829"/>
    </row>
    <row r="5830" spans="2:3">
      <c r="B5830"/>
      <c r="C5830"/>
    </row>
    <row r="5831" spans="2:3">
      <c r="B5831"/>
      <c r="C5831"/>
    </row>
    <row r="5832" spans="2:3">
      <c r="B5832"/>
      <c r="C5832"/>
    </row>
    <row r="5833" spans="2:3">
      <c r="B5833"/>
      <c r="C5833"/>
    </row>
    <row r="5834" spans="2:3">
      <c r="B5834"/>
      <c r="C5834"/>
    </row>
    <row r="5835" spans="2:3">
      <c r="B5835"/>
      <c r="C5835"/>
    </row>
    <row r="5836" spans="2:3">
      <c r="B5836"/>
      <c r="C5836"/>
    </row>
    <row r="5837" spans="2:3">
      <c r="B5837"/>
      <c r="C5837"/>
    </row>
    <row r="5838" spans="2:3">
      <c r="B5838"/>
      <c r="C5838"/>
    </row>
    <row r="5839" spans="2:3">
      <c r="B5839"/>
      <c r="C5839"/>
    </row>
    <row r="5840" spans="2:3">
      <c r="B5840"/>
      <c r="C5840"/>
    </row>
    <row r="5841" spans="2:3">
      <c r="B5841"/>
      <c r="C5841"/>
    </row>
    <row r="5842" spans="2:3">
      <c r="B5842"/>
      <c r="C5842"/>
    </row>
    <row r="5843" spans="2:3">
      <c r="B5843"/>
      <c r="C5843"/>
    </row>
    <row r="5844" spans="2:3">
      <c r="B5844"/>
      <c r="C5844"/>
    </row>
    <row r="5845" spans="2:3">
      <c r="B5845"/>
      <c r="C5845"/>
    </row>
    <row r="5846" spans="2:3">
      <c r="B5846"/>
      <c r="C5846"/>
    </row>
    <row r="5847" spans="2:3">
      <c r="B5847"/>
      <c r="C5847"/>
    </row>
    <row r="5848" spans="2:3">
      <c r="B5848"/>
      <c r="C5848"/>
    </row>
    <row r="5849" spans="2:3">
      <c r="B5849"/>
      <c r="C5849"/>
    </row>
    <row r="5850" spans="2:3">
      <c r="B5850"/>
      <c r="C5850"/>
    </row>
    <row r="5851" spans="2:3">
      <c r="B5851"/>
      <c r="C5851"/>
    </row>
    <row r="5852" spans="2:3">
      <c r="B5852"/>
      <c r="C5852"/>
    </row>
    <row r="5853" spans="2:3">
      <c r="B5853"/>
      <c r="C5853"/>
    </row>
    <row r="5854" spans="2:3">
      <c r="B5854"/>
      <c r="C5854"/>
    </row>
    <row r="5855" spans="2:3">
      <c r="B5855"/>
      <c r="C5855"/>
    </row>
    <row r="5856" spans="2:3">
      <c r="B5856"/>
      <c r="C5856"/>
    </row>
    <row r="5857" spans="2:3">
      <c r="B5857"/>
      <c r="C5857"/>
    </row>
    <row r="5858" spans="2:3">
      <c r="B5858"/>
      <c r="C5858"/>
    </row>
    <row r="5859" spans="2:3">
      <c r="B5859"/>
      <c r="C5859"/>
    </row>
    <row r="5860" spans="2:3">
      <c r="B5860"/>
      <c r="C5860"/>
    </row>
    <row r="5861" spans="2:3">
      <c r="B5861"/>
      <c r="C5861"/>
    </row>
    <row r="5862" spans="2:3">
      <c r="B5862"/>
      <c r="C5862"/>
    </row>
    <row r="5863" spans="2:3">
      <c r="B5863"/>
      <c r="C5863"/>
    </row>
    <row r="5864" spans="2:3">
      <c r="B5864"/>
      <c r="C5864"/>
    </row>
    <row r="5865" spans="2:3">
      <c r="B5865"/>
      <c r="C5865"/>
    </row>
    <row r="5866" spans="2:3">
      <c r="B5866"/>
      <c r="C5866"/>
    </row>
    <row r="5867" spans="2:3">
      <c r="B5867"/>
      <c r="C5867"/>
    </row>
    <row r="5868" spans="2:3">
      <c r="B5868"/>
      <c r="C5868"/>
    </row>
    <row r="5869" spans="2:3">
      <c r="B5869"/>
      <c r="C5869"/>
    </row>
    <row r="5870" spans="2:3">
      <c r="B5870"/>
      <c r="C5870"/>
    </row>
    <row r="5871" spans="2:3">
      <c r="B5871"/>
      <c r="C5871"/>
    </row>
    <row r="5872" spans="2:3">
      <c r="B5872"/>
      <c r="C5872"/>
    </row>
    <row r="5873" spans="2:3">
      <c r="B5873"/>
      <c r="C5873"/>
    </row>
    <row r="5874" spans="2:3">
      <c r="B5874"/>
      <c r="C5874"/>
    </row>
    <row r="5875" spans="2:3">
      <c r="B5875"/>
      <c r="C5875"/>
    </row>
    <row r="5876" spans="2:3">
      <c r="B5876"/>
      <c r="C5876"/>
    </row>
    <row r="5877" spans="2:3">
      <c r="B5877"/>
      <c r="C5877"/>
    </row>
    <row r="5878" spans="2:3">
      <c r="B5878"/>
      <c r="C5878"/>
    </row>
    <row r="5879" spans="2:3">
      <c r="B5879"/>
      <c r="C5879"/>
    </row>
    <row r="5880" spans="2:3">
      <c r="B5880"/>
      <c r="C5880"/>
    </row>
    <row r="5881" spans="2:3">
      <c r="B5881"/>
      <c r="C5881"/>
    </row>
    <row r="5882" spans="2:3">
      <c r="B5882"/>
      <c r="C5882"/>
    </row>
    <row r="5883" spans="2:3">
      <c r="B5883"/>
      <c r="C5883"/>
    </row>
    <row r="5884" spans="2:3">
      <c r="B5884"/>
      <c r="C5884"/>
    </row>
    <row r="5885" spans="2:3">
      <c r="B5885"/>
      <c r="C5885"/>
    </row>
    <row r="5886" spans="2:3">
      <c r="B5886"/>
      <c r="C5886"/>
    </row>
    <row r="5887" spans="2:3">
      <c r="B5887"/>
      <c r="C5887"/>
    </row>
    <row r="5888" spans="2:3">
      <c r="B5888"/>
      <c r="C5888"/>
    </row>
    <row r="5889" spans="2:3">
      <c r="B5889"/>
      <c r="C5889"/>
    </row>
    <row r="5890" spans="2:3">
      <c r="B5890"/>
      <c r="C5890"/>
    </row>
    <row r="5891" spans="2:3">
      <c r="B5891"/>
      <c r="C5891"/>
    </row>
    <row r="5892" spans="2:3">
      <c r="B5892"/>
      <c r="C5892"/>
    </row>
    <row r="5893" spans="2:3">
      <c r="B5893"/>
      <c r="C5893"/>
    </row>
    <row r="5894" spans="2:3">
      <c r="B5894"/>
      <c r="C5894"/>
    </row>
    <row r="5895" spans="2:3">
      <c r="B5895"/>
      <c r="C5895"/>
    </row>
    <row r="5896" spans="2:3">
      <c r="B5896"/>
      <c r="C5896"/>
    </row>
    <row r="5897" spans="2:3">
      <c r="B5897"/>
      <c r="C5897"/>
    </row>
    <row r="5898" spans="2:3">
      <c r="B5898"/>
      <c r="C5898"/>
    </row>
    <row r="5899" spans="2:3">
      <c r="B5899"/>
      <c r="C5899"/>
    </row>
    <row r="5900" spans="2:3">
      <c r="B5900"/>
      <c r="C5900"/>
    </row>
    <row r="5901" spans="2:3">
      <c r="B5901"/>
      <c r="C5901"/>
    </row>
    <row r="5902" spans="2:3">
      <c r="B5902"/>
      <c r="C5902"/>
    </row>
    <row r="5903" spans="2:3">
      <c r="B5903"/>
      <c r="C5903"/>
    </row>
    <row r="5904" spans="2:3">
      <c r="B5904"/>
      <c r="C5904"/>
    </row>
    <row r="5905" spans="2:3">
      <c r="B5905"/>
      <c r="C5905"/>
    </row>
    <row r="5906" spans="2:3">
      <c r="B5906"/>
      <c r="C5906"/>
    </row>
    <row r="5907" spans="2:3">
      <c r="B5907"/>
      <c r="C5907"/>
    </row>
    <row r="5908" spans="2:3">
      <c r="B5908"/>
      <c r="C5908"/>
    </row>
    <row r="5909" spans="2:3">
      <c r="B5909"/>
      <c r="C5909"/>
    </row>
    <row r="5910" spans="2:3">
      <c r="B5910"/>
      <c r="C5910"/>
    </row>
    <row r="5911" spans="2:3">
      <c r="B5911"/>
      <c r="C5911"/>
    </row>
    <row r="5912" spans="2:3">
      <c r="B5912"/>
      <c r="C5912"/>
    </row>
    <row r="5913" spans="2:3">
      <c r="B5913"/>
      <c r="C5913"/>
    </row>
    <row r="5914" spans="2:3">
      <c r="B5914"/>
      <c r="C5914"/>
    </row>
    <row r="5915" spans="2:3">
      <c r="B5915"/>
      <c r="C5915"/>
    </row>
    <row r="5916" spans="2:3">
      <c r="B5916"/>
      <c r="C5916"/>
    </row>
    <row r="5917" spans="2:3">
      <c r="B5917"/>
      <c r="C5917"/>
    </row>
    <row r="5918" spans="2:3">
      <c r="B5918"/>
      <c r="C5918"/>
    </row>
    <row r="5919" spans="2:3">
      <c r="B5919"/>
      <c r="C5919"/>
    </row>
    <row r="5920" spans="2:3">
      <c r="B5920"/>
      <c r="C5920"/>
    </row>
    <row r="5921" spans="2:3">
      <c r="B5921"/>
      <c r="C5921"/>
    </row>
    <row r="5922" spans="2:3">
      <c r="B5922"/>
      <c r="C5922"/>
    </row>
    <row r="5923" spans="2:3">
      <c r="B5923"/>
      <c r="C5923"/>
    </row>
    <row r="5924" spans="2:3">
      <c r="B5924"/>
      <c r="C5924"/>
    </row>
    <row r="5925" spans="2:3">
      <c r="B5925"/>
      <c r="C5925"/>
    </row>
    <row r="5926" spans="2:3">
      <c r="B5926"/>
      <c r="C5926"/>
    </row>
    <row r="5927" spans="2:3">
      <c r="B5927"/>
      <c r="C5927"/>
    </row>
    <row r="5928" spans="2:3">
      <c r="B5928"/>
      <c r="C5928"/>
    </row>
    <row r="5929" spans="2:3">
      <c r="B5929"/>
      <c r="C5929"/>
    </row>
    <row r="5930" spans="2:3">
      <c r="B5930"/>
      <c r="C5930"/>
    </row>
    <row r="5931" spans="2:3">
      <c r="B5931"/>
      <c r="C5931"/>
    </row>
    <row r="5932" spans="2:3">
      <c r="B5932"/>
      <c r="C5932"/>
    </row>
    <row r="5933" spans="2:3">
      <c r="B5933"/>
      <c r="C5933"/>
    </row>
    <row r="5934" spans="2:3">
      <c r="B5934"/>
      <c r="C5934"/>
    </row>
    <row r="5935" spans="2:3">
      <c r="B5935"/>
      <c r="C5935"/>
    </row>
    <row r="5936" spans="2:3">
      <c r="B5936"/>
      <c r="C5936"/>
    </row>
    <row r="5937" spans="2:3">
      <c r="B5937"/>
      <c r="C5937"/>
    </row>
    <row r="5938" spans="2:3">
      <c r="B5938"/>
      <c r="C5938"/>
    </row>
    <row r="5939" spans="2:3">
      <c r="B5939"/>
      <c r="C5939"/>
    </row>
    <row r="5940" spans="2:3">
      <c r="B5940"/>
      <c r="C5940"/>
    </row>
    <row r="5941" spans="2:3">
      <c r="B5941"/>
      <c r="C5941"/>
    </row>
    <row r="5942" spans="2:3">
      <c r="B5942"/>
      <c r="C5942"/>
    </row>
    <row r="5943" spans="2:3">
      <c r="B5943"/>
      <c r="C5943"/>
    </row>
    <row r="5944" spans="2:3">
      <c r="B5944"/>
      <c r="C5944"/>
    </row>
    <row r="5945" spans="2:3">
      <c r="B5945"/>
      <c r="C5945"/>
    </row>
    <row r="5946" spans="2:3">
      <c r="B5946"/>
      <c r="C5946"/>
    </row>
    <row r="5947" spans="2:3">
      <c r="B5947"/>
      <c r="C5947"/>
    </row>
    <row r="5948" spans="2:3">
      <c r="B5948"/>
      <c r="C5948"/>
    </row>
    <row r="5949" spans="2:3">
      <c r="B5949"/>
      <c r="C5949"/>
    </row>
    <row r="5950" spans="2:3">
      <c r="B5950"/>
      <c r="C5950"/>
    </row>
    <row r="5951" spans="2:3">
      <c r="B5951"/>
      <c r="C5951"/>
    </row>
    <row r="5952" spans="2:3">
      <c r="B5952"/>
      <c r="C5952"/>
    </row>
    <row r="5953" spans="2:3">
      <c r="B5953"/>
      <c r="C5953"/>
    </row>
    <row r="5954" spans="2:3">
      <c r="B5954"/>
      <c r="C5954"/>
    </row>
    <row r="5955" spans="2:3">
      <c r="B5955"/>
      <c r="C5955"/>
    </row>
    <row r="5956" spans="2:3">
      <c r="B5956"/>
      <c r="C5956"/>
    </row>
    <row r="5957" spans="2:3">
      <c r="B5957"/>
      <c r="C5957"/>
    </row>
    <row r="5958" spans="2:3">
      <c r="B5958"/>
      <c r="C5958"/>
    </row>
    <row r="5959" spans="2:3">
      <c r="B5959"/>
      <c r="C5959"/>
    </row>
    <row r="5960" spans="2:3">
      <c r="B5960"/>
      <c r="C5960"/>
    </row>
    <row r="5961" spans="2:3">
      <c r="B5961"/>
      <c r="C5961"/>
    </row>
    <row r="5962" spans="2:3">
      <c r="B5962"/>
      <c r="C5962"/>
    </row>
    <row r="5963" spans="2:3">
      <c r="B5963"/>
      <c r="C5963"/>
    </row>
    <row r="5964" spans="2:3">
      <c r="B5964"/>
      <c r="C5964"/>
    </row>
    <row r="5965" spans="2:3">
      <c r="B5965"/>
      <c r="C5965"/>
    </row>
    <row r="5966" spans="2:3">
      <c r="B5966"/>
      <c r="C5966"/>
    </row>
    <row r="5967" spans="2:3">
      <c r="B5967"/>
      <c r="C5967"/>
    </row>
    <row r="5968" spans="2:3">
      <c r="B5968"/>
      <c r="C5968"/>
    </row>
    <row r="5969" spans="2:3">
      <c r="B5969"/>
      <c r="C5969"/>
    </row>
    <row r="5970" spans="2:3">
      <c r="B5970"/>
      <c r="C5970"/>
    </row>
    <row r="5971" spans="2:3">
      <c r="B5971"/>
      <c r="C5971"/>
    </row>
    <row r="5972" spans="2:3">
      <c r="B5972"/>
      <c r="C5972"/>
    </row>
    <row r="5973" spans="2:3">
      <c r="B5973"/>
      <c r="C5973"/>
    </row>
    <row r="5974" spans="2:3">
      <c r="B5974"/>
      <c r="C5974"/>
    </row>
    <row r="5975" spans="2:3">
      <c r="B5975"/>
      <c r="C5975"/>
    </row>
    <row r="5976" spans="2:3">
      <c r="B5976"/>
      <c r="C5976"/>
    </row>
    <row r="5977" spans="2:3">
      <c r="B5977"/>
      <c r="C5977"/>
    </row>
    <row r="5978" spans="2:3">
      <c r="B5978"/>
      <c r="C5978"/>
    </row>
    <row r="5979" spans="2:3">
      <c r="B5979"/>
      <c r="C5979"/>
    </row>
    <row r="5980" spans="2:3">
      <c r="B5980"/>
      <c r="C5980"/>
    </row>
    <row r="5981" spans="2:3">
      <c r="B5981"/>
      <c r="C5981"/>
    </row>
    <row r="5982" spans="2:3">
      <c r="B5982"/>
      <c r="C5982"/>
    </row>
    <row r="5983" spans="2:3">
      <c r="B5983"/>
      <c r="C5983"/>
    </row>
    <row r="5984" spans="2:3">
      <c r="B5984"/>
      <c r="C5984"/>
    </row>
    <row r="5985" spans="2:3">
      <c r="B5985"/>
      <c r="C5985"/>
    </row>
    <row r="5986" spans="2:3">
      <c r="B5986"/>
      <c r="C5986"/>
    </row>
    <row r="5987" spans="2:3">
      <c r="B5987"/>
      <c r="C5987"/>
    </row>
    <row r="5988" spans="2:3">
      <c r="B5988"/>
      <c r="C5988"/>
    </row>
    <row r="5989" spans="2:3">
      <c r="B5989"/>
      <c r="C5989"/>
    </row>
    <row r="5990" spans="2:3">
      <c r="B5990"/>
      <c r="C5990"/>
    </row>
    <row r="5991" spans="2:3">
      <c r="B5991"/>
      <c r="C5991"/>
    </row>
    <row r="5992" spans="2:3">
      <c r="B5992"/>
      <c r="C5992"/>
    </row>
    <row r="5993" spans="2:3">
      <c r="B5993"/>
      <c r="C5993"/>
    </row>
    <row r="5994" spans="2:3">
      <c r="B5994"/>
      <c r="C5994"/>
    </row>
    <row r="5995" spans="2:3">
      <c r="B5995"/>
      <c r="C5995"/>
    </row>
    <row r="5996" spans="2:3">
      <c r="B5996"/>
      <c r="C5996"/>
    </row>
    <row r="5997" spans="2:3">
      <c r="B5997"/>
      <c r="C5997"/>
    </row>
    <row r="5998" spans="2:3">
      <c r="B5998"/>
      <c r="C5998"/>
    </row>
    <row r="5999" spans="2:3">
      <c r="B5999"/>
      <c r="C5999"/>
    </row>
    <row r="6000" spans="2:3">
      <c r="B6000"/>
      <c r="C6000"/>
    </row>
    <row r="6001" spans="2:3">
      <c r="B6001"/>
      <c r="C6001"/>
    </row>
    <row r="6002" spans="2:3">
      <c r="B6002"/>
      <c r="C6002"/>
    </row>
    <row r="6003" spans="2:3">
      <c r="B6003"/>
      <c r="C6003"/>
    </row>
    <row r="6004" spans="2:3">
      <c r="B6004"/>
      <c r="C6004"/>
    </row>
    <row r="6005" spans="2:3">
      <c r="B6005"/>
      <c r="C6005"/>
    </row>
    <row r="6006" spans="2:3">
      <c r="B6006"/>
      <c r="C6006"/>
    </row>
    <row r="6007" spans="2:3">
      <c r="B6007"/>
      <c r="C6007"/>
    </row>
    <row r="6008" spans="2:3">
      <c r="B6008"/>
      <c r="C6008"/>
    </row>
    <row r="6009" spans="2:3">
      <c r="B6009"/>
      <c r="C6009"/>
    </row>
    <row r="6010" spans="2:3">
      <c r="B6010"/>
      <c r="C6010"/>
    </row>
    <row r="6011" spans="2:3">
      <c r="B6011"/>
      <c r="C6011"/>
    </row>
    <row r="6012" spans="2:3">
      <c r="B6012"/>
      <c r="C6012"/>
    </row>
    <row r="6013" spans="2:3">
      <c r="B6013"/>
      <c r="C6013"/>
    </row>
    <row r="6014" spans="2:3">
      <c r="B6014"/>
      <c r="C6014"/>
    </row>
    <row r="6015" spans="2:3">
      <c r="B6015"/>
      <c r="C6015"/>
    </row>
    <row r="6016" spans="2:3">
      <c r="B6016"/>
      <c r="C6016"/>
    </row>
    <row r="6017" spans="2:3">
      <c r="B6017"/>
      <c r="C6017"/>
    </row>
    <row r="6018" spans="2:3">
      <c r="B6018"/>
      <c r="C6018"/>
    </row>
    <row r="6019" spans="2:3">
      <c r="B6019"/>
      <c r="C6019"/>
    </row>
    <row r="6020" spans="2:3">
      <c r="B6020"/>
      <c r="C6020"/>
    </row>
    <row r="6021" spans="2:3">
      <c r="B6021"/>
      <c r="C6021"/>
    </row>
    <row r="6022" spans="2:3">
      <c r="B6022"/>
      <c r="C6022"/>
    </row>
    <row r="6023" spans="2:3">
      <c r="B6023"/>
      <c r="C6023"/>
    </row>
    <row r="6024" spans="2:3">
      <c r="B6024"/>
      <c r="C6024"/>
    </row>
    <row r="6025" spans="2:3">
      <c r="B6025"/>
      <c r="C6025"/>
    </row>
    <row r="6026" spans="2:3">
      <c r="B6026"/>
      <c r="C6026"/>
    </row>
    <row r="6027" spans="2:3">
      <c r="B6027"/>
      <c r="C6027"/>
    </row>
    <row r="6028" spans="2:3">
      <c r="B6028"/>
      <c r="C6028"/>
    </row>
    <row r="6029" spans="2:3">
      <c r="B6029"/>
      <c r="C6029"/>
    </row>
    <row r="6030" spans="2:3">
      <c r="B6030"/>
      <c r="C6030"/>
    </row>
    <row r="6031" spans="2:3">
      <c r="B6031"/>
      <c r="C6031"/>
    </row>
    <row r="6032" spans="2:3">
      <c r="B6032"/>
      <c r="C6032"/>
    </row>
    <row r="6033" spans="2:3">
      <c r="B6033"/>
      <c r="C6033"/>
    </row>
    <row r="6034" spans="2:3">
      <c r="B6034"/>
      <c r="C6034"/>
    </row>
    <row r="6035" spans="2:3">
      <c r="B6035"/>
      <c r="C6035"/>
    </row>
    <row r="6036" spans="2:3">
      <c r="B6036"/>
      <c r="C6036"/>
    </row>
    <row r="6037" spans="2:3">
      <c r="B6037"/>
      <c r="C6037"/>
    </row>
    <row r="6038" spans="2:3">
      <c r="B6038"/>
      <c r="C6038"/>
    </row>
    <row r="6039" spans="2:3">
      <c r="B6039"/>
      <c r="C6039"/>
    </row>
    <row r="6040" spans="2:3">
      <c r="B6040"/>
      <c r="C6040"/>
    </row>
    <row r="6041" spans="2:3">
      <c r="B6041"/>
      <c r="C6041"/>
    </row>
    <row r="6042" spans="2:3">
      <c r="B6042"/>
      <c r="C6042"/>
    </row>
    <row r="6043" spans="2:3">
      <c r="B6043"/>
      <c r="C6043"/>
    </row>
    <row r="6044" spans="2:3">
      <c r="B6044"/>
      <c r="C6044"/>
    </row>
    <row r="6045" spans="2:3">
      <c r="B6045"/>
      <c r="C6045"/>
    </row>
    <row r="6046" spans="2:3">
      <c r="B6046"/>
      <c r="C6046"/>
    </row>
    <row r="6047" spans="2:3">
      <c r="B6047"/>
      <c r="C6047"/>
    </row>
    <row r="6048" spans="2:3">
      <c r="B6048"/>
      <c r="C6048"/>
    </row>
    <row r="6049" spans="2:3">
      <c r="B6049"/>
      <c r="C6049"/>
    </row>
    <row r="6050" spans="2:3">
      <c r="B6050"/>
      <c r="C6050"/>
    </row>
    <row r="6051" spans="2:3">
      <c r="B6051"/>
      <c r="C6051"/>
    </row>
    <row r="6052" spans="2:3">
      <c r="B6052"/>
      <c r="C6052"/>
    </row>
    <row r="6053" spans="2:3">
      <c r="B6053"/>
      <c r="C6053"/>
    </row>
    <row r="6054" spans="2:3">
      <c r="B6054"/>
      <c r="C6054"/>
    </row>
    <row r="6055" spans="2:3">
      <c r="B6055"/>
      <c r="C6055"/>
    </row>
    <row r="6056" spans="2:3">
      <c r="B6056"/>
      <c r="C6056"/>
    </row>
    <row r="6057" spans="2:3">
      <c r="B6057"/>
      <c r="C6057"/>
    </row>
    <row r="6058" spans="2:3">
      <c r="B6058"/>
      <c r="C6058"/>
    </row>
    <row r="6059" spans="2:3">
      <c r="B6059"/>
      <c r="C6059"/>
    </row>
    <row r="6060" spans="2:3">
      <c r="B6060"/>
      <c r="C6060"/>
    </row>
    <row r="6061" spans="2:3">
      <c r="B6061"/>
      <c r="C6061"/>
    </row>
    <row r="6062" spans="2:3">
      <c r="B6062"/>
      <c r="C6062"/>
    </row>
    <row r="6063" spans="2:3">
      <c r="B6063"/>
      <c r="C6063"/>
    </row>
    <row r="6064" spans="2:3">
      <c r="B6064"/>
      <c r="C6064"/>
    </row>
    <row r="6065" spans="2:3">
      <c r="B6065"/>
      <c r="C6065"/>
    </row>
    <row r="6066" spans="2:3">
      <c r="B6066"/>
      <c r="C6066"/>
    </row>
    <row r="6067" spans="2:3">
      <c r="B6067"/>
      <c r="C6067"/>
    </row>
    <row r="6068" spans="2:3">
      <c r="B6068"/>
      <c r="C6068"/>
    </row>
    <row r="6069" spans="2:3">
      <c r="B6069"/>
      <c r="C6069"/>
    </row>
    <row r="6070" spans="2:3">
      <c r="B6070"/>
      <c r="C6070"/>
    </row>
    <row r="6071" spans="2:3">
      <c r="B6071"/>
      <c r="C6071"/>
    </row>
    <row r="6072" spans="2:3">
      <c r="B6072"/>
      <c r="C6072"/>
    </row>
    <row r="6073" spans="2:3">
      <c r="B6073"/>
      <c r="C6073"/>
    </row>
    <row r="6074" spans="2:3">
      <c r="B6074"/>
      <c r="C6074"/>
    </row>
    <row r="6075" spans="2:3">
      <c r="B6075"/>
      <c r="C6075"/>
    </row>
    <row r="6076" spans="2:3">
      <c r="B6076"/>
      <c r="C6076"/>
    </row>
    <row r="6077" spans="2:3">
      <c r="B6077"/>
      <c r="C6077"/>
    </row>
    <row r="6078" spans="2:3">
      <c r="B6078"/>
      <c r="C6078"/>
    </row>
    <row r="6079" spans="2:3">
      <c r="B6079"/>
      <c r="C6079"/>
    </row>
    <row r="6080" spans="2:3">
      <c r="B6080"/>
      <c r="C6080"/>
    </row>
    <row r="6081" spans="2:3">
      <c r="B6081"/>
      <c r="C6081"/>
    </row>
    <row r="6082" spans="2:3">
      <c r="B6082"/>
      <c r="C6082"/>
    </row>
    <row r="6083" spans="2:3">
      <c r="B6083"/>
      <c r="C6083"/>
    </row>
    <row r="6084" spans="2:3">
      <c r="B6084"/>
      <c r="C6084"/>
    </row>
    <row r="6085" spans="2:3">
      <c r="B6085"/>
      <c r="C6085"/>
    </row>
    <row r="6086" spans="2:3">
      <c r="B6086"/>
      <c r="C6086"/>
    </row>
    <row r="6087" spans="2:3">
      <c r="B6087"/>
      <c r="C6087"/>
    </row>
    <row r="6088" spans="2:3">
      <c r="B6088"/>
      <c r="C6088"/>
    </row>
    <row r="6089" spans="2:3">
      <c r="B6089"/>
      <c r="C6089"/>
    </row>
    <row r="6090" spans="2:3">
      <c r="B6090"/>
      <c r="C6090"/>
    </row>
    <row r="6091" spans="2:3">
      <c r="B6091"/>
      <c r="C6091"/>
    </row>
    <row r="6092" spans="2:3">
      <c r="B6092"/>
      <c r="C6092"/>
    </row>
    <row r="6093" spans="2:3">
      <c r="B6093"/>
      <c r="C6093"/>
    </row>
    <row r="6094" spans="2:3">
      <c r="B6094"/>
      <c r="C6094"/>
    </row>
    <row r="6095" spans="2:3">
      <c r="B6095"/>
      <c r="C6095"/>
    </row>
    <row r="6096" spans="2:3">
      <c r="B6096"/>
      <c r="C6096"/>
    </row>
    <row r="6097" spans="2:3">
      <c r="B6097"/>
      <c r="C6097"/>
    </row>
    <row r="6098" spans="2:3">
      <c r="B6098"/>
      <c r="C6098"/>
    </row>
    <row r="6099" spans="2:3">
      <c r="B6099"/>
      <c r="C6099"/>
    </row>
    <row r="6100" spans="2:3">
      <c r="B6100"/>
      <c r="C6100"/>
    </row>
    <row r="6101" spans="2:3">
      <c r="B6101"/>
      <c r="C6101"/>
    </row>
    <row r="6102" spans="2:3">
      <c r="B6102"/>
      <c r="C6102"/>
    </row>
    <row r="6103" spans="2:3">
      <c r="B6103"/>
      <c r="C6103"/>
    </row>
    <row r="6104" spans="2:3">
      <c r="B6104"/>
      <c r="C6104"/>
    </row>
    <row r="6105" spans="2:3">
      <c r="B6105"/>
      <c r="C6105"/>
    </row>
    <row r="6106" spans="2:3">
      <c r="B6106"/>
      <c r="C6106"/>
    </row>
    <row r="6107" spans="2:3">
      <c r="B6107"/>
      <c r="C6107"/>
    </row>
    <row r="6108" spans="2:3">
      <c r="B6108"/>
      <c r="C6108"/>
    </row>
    <row r="6109" spans="2:3">
      <c r="B6109"/>
      <c r="C6109"/>
    </row>
    <row r="6110" spans="2:3">
      <c r="B6110"/>
      <c r="C6110"/>
    </row>
    <row r="6111" spans="2:3">
      <c r="B6111"/>
      <c r="C6111"/>
    </row>
    <row r="6112" spans="2:3">
      <c r="B6112"/>
      <c r="C6112"/>
    </row>
    <row r="6113" spans="2:3">
      <c r="B6113"/>
      <c r="C6113"/>
    </row>
    <row r="6114" spans="2:3">
      <c r="B6114"/>
      <c r="C6114"/>
    </row>
    <row r="6115" spans="2:3">
      <c r="B6115"/>
      <c r="C61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План ГЗ</vt:lpstr>
      <vt:lpstr>Фонд</vt:lpstr>
      <vt:lpstr>Источник финансирования</vt:lpstr>
      <vt:lpstr>Способ закупки</vt:lpstr>
      <vt:lpstr>Вид предмета</vt:lpstr>
      <vt:lpstr>Месяцы</vt:lpstr>
      <vt:lpstr>Год</vt:lpstr>
      <vt:lpstr>Тип пункта плана</vt:lpstr>
      <vt:lpstr>Служебный ФКРБ</vt:lpstr>
      <vt:lpstr>_01_Январь</vt:lpstr>
      <vt:lpstr>АБП</vt:lpstr>
      <vt:lpstr>ВидПредмета</vt:lpstr>
      <vt:lpstr>Год</vt:lpstr>
      <vt:lpstr>Источник</vt:lpstr>
      <vt:lpstr>Месяц</vt:lpstr>
      <vt:lpstr>'План ГЗ'!Область_печати</vt:lpstr>
      <vt:lpstr>Подпрограмма</vt:lpstr>
      <vt:lpstr>Программа</vt:lpstr>
      <vt:lpstr>Способ</vt:lpstr>
      <vt:lpstr>Тип_пункта</vt:lpstr>
      <vt:lpstr>Фонды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Ерболат Калмуханбет</cp:lastModifiedBy>
  <cp:lastPrinted>2017-12-07T05:00:15Z</cp:lastPrinted>
  <dcterms:created xsi:type="dcterms:W3CDTF">2009-07-03T12:05:45Z</dcterms:created>
  <dcterms:modified xsi:type="dcterms:W3CDTF">2018-09-14T10:45:27Z</dcterms:modified>
</cp:coreProperties>
</file>